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908"/>
  <workbookPr/>
  <mc:AlternateContent xmlns:mc="http://schemas.openxmlformats.org/markup-compatibility/2006">
    <mc:Choice Requires="x15">
      <x15ac:absPath xmlns:x15ac="http://schemas.microsoft.com/office/spreadsheetml/2010/11/ac" url="/Users/mofea/Desktop/"/>
    </mc:Choice>
  </mc:AlternateContent>
  <bookViews>
    <workbookView xWindow="0" yWindow="0" windowWidth="25600" windowHeight="16000" firstSheet="15" activeTab="27"/>
  </bookViews>
  <sheets>
    <sheet name="JAN" sheetId="61" r:id="rId1"/>
    <sheet name="FEB" sheetId="62" r:id="rId2"/>
    <sheet name="JAN-FEB SUM (2)" sheetId="63" r:id="rId3"/>
    <sheet name="MARCH" sheetId="64" r:id="rId4"/>
    <sheet name="1ST QUARTER" sheetId="65" r:id="rId5"/>
    <sheet name="APRIL" sheetId="66" r:id="rId6"/>
    <sheet name="APRIL-SUM" sheetId="67" r:id="rId7"/>
    <sheet name="MAY" sheetId="68" r:id="rId8"/>
    <sheet name="MAY-SUM" sheetId="69" r:id="rId9"/>
    <sheet name="MAY (2)" sheetId="87" r:id="rId10"/>
    <sheet name="MAY-SUM (2)" sheetId="88" r:id="rId11"/>
    <sheet name="june" sheetId="70" r:id="rId12"/>
    <sheet name="2nd QUARTER" sheetId="71" r:id="rId13"/>
    <sheet name="june-SUM" sheetId="72" r:id="rId14"/>
    <sheet name="JULY" sheetId="73" r:id="rId15"/>
    <sheet name="JULY-SUM" sheetId="74" r:id="rId16"/>
    <sheet name="AUG" sheetId="75" r:id="rId17"/>
    <sheet name="AUG-SUM" sheetId="76" r:id="rId18"/>
    <sheet name="SEPT" sheetId="77" r:id="rId19"/>
    <sheet name="3RD QUARTER" sheetId="78" r:id="rId20"/>
    <sheet name="SEPT-SUM" sheetId="79" r:id="rId21"/>
    <sheet name="OCT" sheetId="80" r:id="rId22"/>
    <sheet name="OCT-SUM" sheetId="81" r:id="rId23"/>
    <sheet name="NOV" sheetId="82" r:id="rId24"/>
    <sheet name="NOV-SUM" sheetId="83" r:id="rId25"/>
    <sheet name="DEC" sheetId="84" r:id="rId26"/>
    <sheet name="4TH QUARTER" sheetId="86" r:id="rId27"/>
    <sheet name="DEC-SUM" sheetId="85" r:id="rId28"/>
    <sheet name="Sheet4" sheetId="43" r:id="rId29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85" l="1"/>
  <c r="D4" i="85"/>
  <c r="E4" i="85"/>
  <c r="F4" i="85"/>
  <c r="G4" i="85"/>
  <c r="H4" i="85"/>
  <c r="I4" i="85"/>
  <c r="J4" i="85"/>
  <c r="K4" i="85"/>
  <c r="L4" i="85"/>
  <c r="M4" i="85"/>
  <c r="M5" i="85"/>
  <c r="C6" i="85"/>
  <c r="D6" i="85"/>
  <c r="E6" i="85"/>
  <c r="F6" i="85"/>
  <c r="G6" i="85"/>
  <c r="H6" i="85"/>
  <c r="I6" i="85"/>
  <c r="J6" i="85"/>
  <c r="K6" i="85"/>
  <c r="L6" i="85"/>
  <c r="M6" i="85"/>
  <c r="C7" i="85"/>
  <c r="D7" i="85"/>
  <c r="E7" i="85"/>
  <c r="F7" i="85"/>
  <c r="G7" i="85"/>
  <c r="H7" i="85"/>
  <c r="I7" i="85"/>
  <c r="J7" i="85"/>
  <c r="K7" i="85"/>
  <c r="L7" i="85"/>
  <c r="M7" i="85"/>
  <c r="C8" i="85"/>
  <c r="D8" i="85"/>
  <c r="E8" i="85"/>
  <c r="F8" i="85"/>
  <c r="G8" i="85"/>
  <c r="H8" i="85"/>
  <c r="I8" i="85"/>
  <c r="J8" i="85"/>
  <c r="K8" i="85"/>
  <c r="L8" i="85"/>
  <c r="M8" i="85"/>
  <c r="C9" i="85"/>
  <c r="D9" i="85"/>
  <c r="E9" i="85"/>
  <c r="F9" i="85"/>
  <c r="G9" i="85"/>
  <c r="H9" i="85"/>
  <c r="I9" i="85"/>
  <c r="J9" i="85"/>
  <c r="K9" i="85"/>
  <c r="L9" i="85"/>
  <c r="M9" i="85"/>
  <c r="C10" i="85"/>
  <c r="D10" i="85"/>
  <c r="E10" i="85"/>
  <c r="F10" i="85"/>
  <c r="G10" i="85"/>
  <c r="H10" i="85"/>
  <c r="I10" i="85"/>
  <c r="J10" i="85"/>
  <c r="K10" i="85"/>
  <c r="L10" i="85"/>
  <c r="M10" i="85"/>
  <c r="C11" i="85"/>
  <c r="D11" i="85"/>
  <c r="E11" i="85"/>
  <c r="F11" i="85"/>
  <c r="G11" i="85"/>
  <c r="H11" i="85"/>
  <c r="I11" i="85"/>
  <c r="J11" i="85"/>
  <c r="K11" i="85"/>
  <c r="L11" i="85"/>
  <c r="M11" i="85"/>
  <c r="C12" i="85"/>
  <c r="D12" i="85"/>
  <c r="E12" i="85"/>
  <c r="F12" i="85"/>
  <c r="G12" i="85"/>
  <c r="H12" i="85"/>
  <c r="I12" i="85"/>
  <c r="J12" i="85"/>
  <c r="K12" i="85"/>
  <c r="L12" i="85"/>
  <c r="M12" i="85"/>
  <c r="C13" i="85"/>
  <c r="D13" i="85"/>
  <c r="E13" i="85"/>
  <c r="F13" i="85"/>
  <c r="G13" i="85"/>
  <c r="H13" i="85"/>
  <c r="I13" i="85"/>
  <c r="J13" i="85"/>
  <c r="K13" i="85"/>
  <c r="L13" i="85"/>
  <c r="M13" i="85"/>
  <c r="C14" i="85"/>
  <c r="D14" i="85"/>
  <c r="E14" i="85"/>
  <c r="F14" i="85"/>
  <c r="G14" i="85"/>
  <c r="H14" i="85"/>
  <c r="I14" i="85"/>
  <c r="J14" i="85"/>
  <c r="K14" i="85"/>
  <c r="L14" i="85"/>
  <c r="M14" i="85"/>
  <c r="C15" i="85"/>
  <c r="D15" i="85"/>
  <c r="E15" i="85"/>
  <c r="F15" i="85"/>
  <c r="G15" i="85"/>
  <c r="H15" i="85"/>
  <c r="I15" i="85"/>
  <c r="J15" i="85"/>
  <c r="K15" i="85"/>
  <c r="L15" i="85"/>
  <c r="M15" i="85"/>
  <c r="C16" i="85"/>
  <c r="D16" i="85"/>
  <c r="E16" i="85"/>
  <c r="F16" i="85"/>
  <c r="G16" i="85"/>
  <c r="H16" i="85"/>
  <c r="I16" i="85"/>
  <c r="J16" i="85"/>
  <c r="K16" i="85"/>
  <c r="L16" i="85"/>
  <c r="M16" i="85"/>
  <c r="C17" i="85"/>
  <c r="D17" i="85"/>
  <c r="E17" i="85"/>
  <c r="F17" i="85"/>
  <c r="G17" i="85"/>
  <c r="H17" i="85"/>
  <c r="I17" i="85"/>
  <c r="J17" i="85"/>
  <c r="K17" i="85"/>
  <c r="L17" i="85"/>
  <c r="M17" i="85"/>
  <c r="C18" i="85"/>
  <c r="D18" i="85"/>
  <c r="E18" i="85"/>
  <c r="F18" i="85"/>
  <c r="G18" i="85"/>
  <c r="H18" i="85"/>
  <c r="I18" i="85"/>
  <c r="J18" i="85"/>
  <c r="K18" i="85"/>
  <c r="L18" i="85"/>
  <c r="M18" i="85"/>
  <c r="C19" i="85"/>
  <c r="D19" i="85"/>
  <c r="E19" i="85"/>
  <c r="F19" i="85"/>
  <c r="G19" i="85"/>
  <c r="H19" i="85"/>
  <c r="I19" i="85"/>
  <c r="J19" i="85"/>
  <c r="K19" i="85"/>
  <c r="L19" i="85"/>
  <c r="M19" i="85"/>
  <c r="C20" i="85"/>
  <c r="D20" i="85"/>
  <c r="E20" i="85"/>
  <c r="F20" i="85"/>
  <c r="G20" i="85"/>
  <c r="H20" i="85"/>
  <c r="I20" i="85"/>
  <c r="J20" i="85"/>
  <c r="K20" i="85"/>
  <c r="L20" i="85"/>
  <c r="M20" i="85"/>
  <c r="C21" i="85"/>
  <c r="D21" i="85"/>
  <c r="E21" i="85"/>
  <c r="F21" i="85"/>
  <c r="G21" i="85"/>
  <c r="H21" i="85"/>
  <c r="I21" i="85"/>
  <c r="J21" i="85"/>
  <c r="K21" i="85"/>
  <c r="L21" i="85"/>
  <c r="M21" i="85"/>
  <c r="C22" i="85"/>
  <c r="D22" i="85"/>
  <c r="E22" i="85"/>
  <c r="F22" i="85"/>
  <c r="G22" i="85"/>
  <c r="H22" i="85"/>
  <c r="I22" i="85"/>
  <c r="J22" i="85"/>
  <c r="K22" i="85"/>
  <c r="L22" i="85"/>
  <c r="M22" i="85"/>
  <c r="C23" i="85"/>
  <c r="D23" i="85"/>
  <c r="E23" i="85"/>
  <c r="F23" i="85"/>
  <c r="G23" i="85"/>
  <c r="H23" i="85"/>
  <c r="I23" i="85"/>
  <c r="J23" i="85"/>
  <c r="K23" i="85"/>
  <c r="L23" i="85"/>
  <c r="M23" i="85"/>
  <c r="C24" i="85"/>
  <c r="D24" i="85"/>
  <c r="E24" i="85"/>
  <c r="F24" i="85"/>
  <c r="G24" i="85"/>
  <c r="H24" i="85"/>
  <c r="I24" i="85"/>
  <c r="J24" i="85"/>
  <c r="K24" i="85"/>
  <c r="L24" i="85"/>
  <c r="M24" i="85"/>
  <c r="C25" i="85"/>
  <c r="D25" i="85"/>
  <c r="E25" i="85"/>
  <c r="F25" i="85"/>
  <c r="G25" i="85"/>
  <c r="H25" i="85"/>
  <c r="I25" i="85"/>
  <c r="J25" i="85"/>
  <c r="K25" i="85"/>
  <c r="L25" i="85"/>
  <c r="M25" i="85"/>
  <c r="C26" i="85"/>
  <c r="D26" i="85"/>
  <c r="E26" i="85"/>
  <c r="F26" i="85"/>
  <c r="G26" i="85"/>
  <c r="H26" i="85"/>
  <c r="I26" i="85"/>
  <c r="J26" i="85"/>
  <c r="K26" i="85"/>
  <c r="L26" i="85"/>
  <c r="M26" i="85"/>
  <c r="C27" i="85"/>
  <c r="D27" i="85"/>
  <c r="E27" i="85"/>
  <c r="F27" i="85"/>
  <c r="G27" i="85"/>
  <c r="H27" i="85"/>
  <c r="I27" i="85"/>
  <c r="J27" i="85"/>
  <c r="K27" i="85"/>
  <c r="L27" i="85"/>
  <c r="M27" i="85"/>
  <c r="C28" i="85"/>
  <c r="D28" i="85"/>
  <c r="E28" i="85"/>
  <c r="F28" i="85"/>
  <c r="G28" i="85"/>
  <c r="H28" i="85"/>
  <c r="I28" i="85"/>
  <c r="J28" i="85"/>
  <c r="K28" i="85"/>
  <c r="L28" i="85"/>
  <c r="M28" i="85"/>
  <c r="C29" i="85"/>
  <c r="D29" i="85"/>
  <c r="E29" i="85"/>
  <c r="F29" i="85"/>
  <c r="G29" i="85"/>
  <c r="H29" i="85"/>
  <c r="I29" i="85"/>
  <c r="J29" i="85"/>
  <c r="K29" i="85"/>
  <c r="L29" i="85"/>
  <c r="M29" i="85"/>
  <c r="C30" i="85"/>
  <c r="D30" i="85"/>
  <c r="E30" i="85"/>
  <c r="F30" i="85"/>
  <c r="G30" i="85"/>
  <c r="H30" i="85"/>
  <c r="I30" i="85"/>
  <c r="J30" i="85"/>
  <c r="K30" i="85"/>
  <c r="L30" i="85"/>
  <c r="M30" i="85"/>
  <c r="C31" i="85"/>
  <c r="D31" i="85"/>
  <c r="E31" i="85"/>
  <c r="F31" i="85"/>
  <c r="G31" i="85"/>
  <c r="H31" i="85"/>
  <c r="I31" i="85"/>
  <c r="J31" i="85"/>
  <c r="K31" i="85"/>
  <c r="L31" i="85"/>
  <c r="M31" i="85"/>
  <c r="C32" i="85"/>
  <c r="D32" i="85"/>
  <c r="E32" i="85"/>
  <c r="F32" i="85"/>
  <c r="G32" i="85"/>
  <c r="H32" i="85"/>
  <c r="I32" i="85"/>
  <c r="J32" i="85"/>
  <c r="K32" i="85"/>
  <c r="L32" i="85"/>
  <c r="M32" i="85"/>
  <c r="C33" i="85"/>
  <c r="D33" i="85"/>
  <c r="E33" i="85"/>
  <c r="F33" i="85"/>
  <c r="G33" i="85"/>
  <c r="H33" i="85"/>
  <c r="I33" i="85"/>
  <c r="J33" i="85"/>
  <c r="K33" i="85"/>
  <c r="L33" i="85"/>
  <c r="M33" i="85"/>
  <c r="C34" i="85"/>
  <c r="D34" i="85"/>
  <c r="E34" i="85"/>
  <c r="F34" i="85"/>
  <c r="G34" i="85"/>
  <c r="H34" i="85"/>
  <c r="I34" i="85"/>
  <c r="J34" i="85"/>
  <c r="K34" i="85"/>
  <c r="L34" i="85"/>
  <c r="M34" i="85"/>
  <c r="C35" i="85"/>
  <c r="D35" i="85"/>
  <c r="E35" i="85"/>
  <c r="F35" i="85"/>
  <c r="G35" i="85"/>
  <c r="H35" i="85"/>
  <c r="I35" i="85"/>
  <c r="J35" i="85"/>
  <c r="K35" i="85"/>
  <c r="L35" i="85"/>
  <c r="M35" i="85"/>
  <c r="C36" i="85"/>
  <c r="D36" i="85"/>
  <c r="E36" i="85"/>
  <c r="F36" i="85"/>
  <c r="G36" i="85"/>
  <c r="H36" i="85"/>
  <c r="I36" i="85"/>
  <c r="J36" i="85"/>
  <c r="K36" i="85"/>
  <c r="L36" i="85"/>
  <c r="M36" i="85"/>
  <c r="C37" i="85"/>
  <c r="D37" i="85"/>
  <c r="E37" i="85"/>
  <c r="F37" i="85"/>
  <c r="G37" i="85"/>
  <c r="H37" i="85"/>
  <c r="I37" i="85"/>
  <c r="J37" i="85"/>
  <c r="K37" i="85"/>
  <c r="L37" i="85"/>
  <c r="M37" i="85"/>
  <c r="C38" i="85"/>
  <c r="D38" i="85"/>
  <c r="E38" i="85"/>
  <c r="F38" i="85"/>
  <c r="G38" i="85"/>
  <c r="H38" i="85"/>
  <c r="I38" i="85"/>
  <c r="J38" i="85"/>
  <c r="K38" i="85"/>
  <c r="L38" i="85"/>
  <c r="M38" i="85"/>
  <c r="M39" i="85"/>
  <c r="N5" i="85"/>
  <c r="L5" i="85"/>
  <c r="K5" i="85"/>
  <c r="J5" i="85"/>
  <c r="I5" i="85"/>
  <c r="G5" i="85"/>
  <c r="F5" i="85"/>
  <c r="E5" i="85"/>
  <c r="D5" i="85"/>
  <c r="C5" i="85"/>
  <c r="M4" i="80"/>
  <c r="M5" i="80"/>
  <c r="M6" i="80"/>
  <c r="M7" i="80"/>
  <c r="M8" i="80"/>
  <c r="M9" i="80"/>
  <c r="M10" i="80"/>
  <c r="M11" i="80"/>
  <c r="M12" i="80"/>
  <c r="M13" i="80"/>
  <c r="M14" i="80"/>
  <c r="M15" i="80"/>
  <c r="M16" i="80"/>
  <c r="M17" i="80"/>
  <c r="M18" i="80"/>
  <c r="M19" i="80"/>
  <c r="M20" i="80"/>
  <c r="M21" i="80"/>
  <c r="M22" i="80"/>
  <c r="M23" i="80"/>
  <c r="M24" i="80"/>
  <c r="M25" i="80"/>
  <c r="M26" i="80"/>
  <c r="M27" i="80"/>
  <c r="M28" i="80"/>
  <c r="M29" i="80"/>
  <c r="M30" i="80"/>
  <c r="M31" i="80"/>
  <c r="M32" i="80"/>
  <c r="M33" i="80"/>
  <c r="M34" i="80"/>
  <c r="M35" i="80"/>
  <c r="M36" i="80"/>
  <c r="J37" i="80"/>
  <c r="M37" i="80"/>
  <c r="J38" i="80"/>
  <c r="M38" i="80"/>
  <c r="M39" i="80"/>
  <c r="M40" i="80"/>
  <c r="M4" i="82"/>
  <c r="M5" i="82"/>
  <c r="M6" i="82"/>
  <c r="M7" i="82"/>
  <c r="M8" i="82"/>
  <c r="M9" i="82"/>
  <c r="M10" i="82"/>
  <c r="D11" i="82"/>
  <c r="F11" i="82"/>
  <c r="I11" i="82"/>
  <c r="M11" i="82"/>
  <c r="M12" i="82"/>
  <c r="M13" i="82"/>
  <c r="M14" i="82"/>
  <c r="M15" i="82"/>
  <c r="M16" i="82"/>
  <c r="M17" i="82"/>
  <c r="M18" i="82"/>
  <c r="M19" i="82"/>
  <c r="M20" i="82"/>
  <c r="M21" i="82"/>
  <c r="M22" i="82"/>
  <c r="M23" i="82"/>
  <c r="M24" i="82"/>
  <c r="M25" i="82"/>
  <c r="M26" i="82"/>
  <c r="M27" i="82"/>
  <c r="M28" i="82"/>
  <c r="M29" i="82"/>
  <c r="M30" i="82"/>
  <c r="M31" i="82"/>
  <c r="M32" i="82"/>
  <c r="M33" i="82"/>
  <c r="M34" i="82"/>
  <c r="M35" i="82"/>
  <c r="M36" i="82"/>
  <c r="J37" i="82"/>
  <c r="M37" i="82"/>
  <c r="J38" i="82"/>
  <c r="M38" i="82"/>
  <c r="M39" i="82"/>
  <c r="M40" i="82"/>
  <c r="M4" i="84"/>
  <c r="M5" i="84"/>
  <c r="M6" i="84"/>
  <c r="M7" i="84"/>
  <c r="M8" i="84"/>
  <c r="M9" i="84"/>
  <c r="M10" i="84"/>
  <c r="M11" i="84"/>
  <c r="M12" i="84"/>
  <c r="M13" i="84"/>
  <c r="M14" i="84"/>
  <c r="M15" i="84"/>
  <c r="M16" i="84"/>
  <c r="M17" i="84"/>
  <c r="M18" i="84"/>
  <c r="M19" i="84"/>
  <c r="M20" i="84"/>
  <c r="M21" i="84"/>
  <c r="M22" i="84"/>
  <c r="M23" i="84"/>
  <c r="M24" i="84"/>
  <c r="M25" i="84"/>
  <c r="M26" i="84"/>
  <c r="M27" i="84"/>
  <c r="M28" i="84"/>
  <c r="M29" i="84"/>
  <c r="M30" i="84"/>
  <c r="M31" i="84"/>
  <c r="M32" i="84"/>
  <c r="M33" i="84"/>
  <c r="M34" i="84"/>
  <c r="M35" i="84"/>
  <c r="M36" i="84"/>
  <c r="M37" i="84"/>
  <c r="J38" i="84"/>
  <c r="M38" i="84"/>
  <c r="M39" i="84"/>
  <c r="M40" i="84"/>
  <c r="M46" i="86"/>
  <c r="N46" i="86"/>
  <c r="N48" i="86"/>
  <c r="M50" i="84"/>
  <c r="M48" i="84"/>
  <c r="N30" i="80"/>
  <c r="C30" i="76"/>
  <c r="C30" i="79"/>
  <c r="C30" i="81"/>
  <c r="C30" i="83"/>
  <c r="D30" i="76"/>
  <c r="D30" i="79"/>
  <c r="D30" i="81"/>
  <c r="D30" i="83"/>
  <c r="E30" i="76"/>
  <c r="E30" i="79"/>
  <c r="E30" i="81"/>
  <c r="E30" i="83"/>
  <c r="F30" i="76"/>
  <c r="F30" i="79"/>
  <c r="F30" i="81"/>
  <c r="F30" i="83"/>
  <c r="G30" i="76"/>
  <c r="G30" i="79"/>
  <c r="G30" i="81"/>
  <c r="G30" i="83"/>
  <c r="H30" i="76"/>
  <c r="H30" i="79"/>
  <c r="H30" i="81"/>
  <c r="H30" i="83"/>
  <c r="I30" i="76"/>
  <c r="I30" i="79"/>
  <c r="I30" i="81"/>
  <c r="I30" i="83"/>
  <c r="J30" i="76"/>
  <c r="J30" i="79"/>
  <c r="J30" i="81"/>
  <c r="J30" i="83"/>
  <c r="K30" i="76"/>
  <c r="K30" i="79"/>
  <c r="K30" i="81"/>
  <c r="K30" i="83"/>
  <c r="L30" i="76"/>
  <c r="L30" i="79"/>
  <c r="L30" i="81"/>
  <c r="L30" i="83"/>
  <c r="C4" i="76"/>
  <c r="C4" i="79"/>
  <c r="C4" i="81"/>
  <c r="C4" i="83"/>
  <c r="D4" i="76"/>
  <c r="D4" i="79"/>
  <c r="D4" i="81"/>
  <c r="D4" i="83"/>
  <c r="E4" i="76"/>
  <c r="E4" i="79"/>
  <c r="E4" i="81"/>
  <c r="E4" i="83"/>
  <c r="F4" i="76"/>
  <c r="F4" i="79"/>
  <c r="F4" i="81"/>
  <c r="F4" i="83"/>
  <c r="G4" i="76"/>
  <c r="G4" i="79"/>
  <c r="G4" i="81"/>
  <c r="G4" i="83"/>
  <c r="H4" i="76"/>
  <c r="H4" i="79"/>
  <c r="H4" i="81"/>
  <c r="H4" i="83"/>
  <c r="I4" i="76"/>
  <c r="I4" i="79"/>
  <c r="I4" i="81"/>
  <c r="I4" i="83"/>
  <c r="J4" i="76"/>
  <c r="J4" i="79"/>
  <c r="J4" i="81"/>
  <c r="J4" i="83"/>
  <c r="K4" i="76"/>
  <c r="K4" i="79"/>
  <c r="K4" i="81"/>
  <c r="K4" i="83"/>
  <c r="L4" i="76"/>
  <c r="L4" i="79"/>
  <c r="L4" i="81"/>
  <c r="L4" i="83"/>
  <c r="C5" i="76"/>
  <c r="C5" i="79"/>
  <c r="C5" i="81"/>
  <c r="C5" i="83"/>
  <c r="D5" i="76"/>
  <c r="D5" i="79"/>
  <c r="D5" i="81"/>
  <c r="D5" i="83"/>
  <c r="E5" i="76"/>
  <c r="E5" i="79"/>
  <c r="E5" i="81"/>
  <c r="E5" i="83"/>
  <c r="F5" i="76"/>
  <c r="F5" i="79"/>
  <c r="F5" i="81"/>
  <c r="F5" i="83"/>
  <c r="G5" i="76"/>
  <c r="G5" i="79"/>
  <c r="G5" i="81"/>
  <c r="G5" i="83"/>
  <c r="H5" i="76"/>
  <c r="H5" i="79"/>
  <c r="H5" i="81"/>
  <c r="H5" i="83"/>
  <c r="I5" i="76"/>
  <c r="I5" i="79"/>
  <c r="I5" i="81"/>
  <c r="I5" i="83"/>
  <c r="J5" i="76"/>
  <c r="J5" i="79"/>
  <c r="J5" i="81"/>
  <c r="J5" i="83"/>
  <c r="K5" i="76"/>
  <c r="K5" i="79"/>
  <c r="K5" i="81"/>
  <c r="K5" i="83"/>
  <c r="L5" i="76"/>
  <c r="L5" i="79"/>
  <c r="L5" i="81"/>
  <c r="L5" i="83"/>
  <c r="C6" i="76"/>
  <c r="C6" i="79"/>
  <c r="C6" i="81"/>
  <c r="C6" i="83"/>
  <c r="D6" i="76"/>
  <c r="D6" i="79"/>
  <c r="D6" i="81"/>
  <c r="D6" i="83"/>
  <c r="E6" i="76"/>
  <c r="E6" i="79"/>
  <c r="E6" i="81"/>
  <c r="E6" i="83"/>
  <c r="F6" i="76"/>
  <c r="F6" i="79"/>
  <c r="F6" i="81"/>
  <c r="F6" i="83"/>
  <c r="G6" i="76"/>
  <c r="G6" i="79"/>
  <c r="G6" i="81"/>
  <c r="G6" i="83"/>
  <c r="H6" i="76"/>
  <c r="H6" i="79"/>
  <c r="H6" i="81"/>
  <c r="H6" i="83"/>
  <c r="I6" i="76"/>
  <c r="I6" i="79"/>
  <c r="I6" i="81"/>
  <c r="I6" i="83"/>
  <c r="J6" i="76"/>
  <c r="J6" i="79"/>
  <c r="J6" i="81"/>
  <c r="J6" i="83"/>
  <c r="K6" i="76"/>
  <c r="K6" i="79"/>
  <c r="K6" i="81"/>
  <c r="K6" i="83"/>
  <c r="L6" i="76"/>
  <c r="L6" i="79"/>
  <c r="L6" i="81"/>
  <c r="L6" i="83"/>
  <c r="C7" i="76"/>
  <c r="C7" i="79"/>
  <c r="C7" i="81"/>
  <c r="C7" i="83"/>
  <c r="D7" i="76"/>
  <c r="D7" i="79"/>
  <c r="D7" i="81"/>
  <c r="D7" i="83"/>
  <c r="E7" i="76"/>
  <c r="E7" i="79"/>
  <c r="E7" i="81"/>
  <c r="E7" i="83"/>
  <c r="F7" i="76"/>
  <c r="F7" i="79"/>
  <c r="F7" i="81"/>
  <c r="F7" i="83"/>
  <c r="G7" i="76"/>
  <c r="G7" i="79"/>
  <c r="G7" i="81"/>
  <c r="G7" i="83"/>
  <c r="H7" i="76"/>
  <c r="H7" i="79"/>
  <c r="H7" i="81"/>
  <c r="H7" i="83"/>
  <c r="I7" i="76"/>
  <c r="I7" i="79"/>
  <c r="I7" i="81"/>
  <c r="I7" i="83"/>
  <c r="J7" i="76"/>
  <c r="J7" i="79"/>
  <c r="J7" i="81"/>
  <c r="J7" i="83"/>
  <c r="K7" i="76"/>
  <c r="K7" i="79"/>
  <c r="K7" i="81"/>
  <c r="K7" i="83"/>
  <c r="L7" i="76"/>
  <c r="L7" i="79"/>
  <c r="L7" i="81"/>
  <c r="L7" i="83"/>
  <c r="C8" i="76"/>
  <c r="C8" i="79"/>
  <c r="C8" i="81"/>
  <c r="C8" i="83"/>
  <c r="D8" i="76"/>
  <c r="D8" i="79"/>
  <c r="D8" i="81"/>
  <c r="D8" i="83"/>
  <c r="E8" i="76"/>
  <c r="E8" i="79"/>
  <c r="E8" i="81"/>
  <c r="E8" i="83"/>
  <c r="F8" i="76"/>
  <c r="F8" i="79"/>
  <c r="F8" i="81"/>
  <c r="F8" i="83"/>
  <c r="G8" i="76"/>
  <c r="G8" i="77"/>
  <c r="G8" i="79"/>
  <c r="G8" i="81"/>
  <c r="G8" i="83"/>
  <c r="H8" i="76"/>
  <c r="H8" i="79"/>
  <c r="H8" i="81"/>
  <c r="H8" i="83"/>
  <c r="I8" i="76"/>
  <c r="I8" i="79"/>
  <c r="I8" i="81"/>
  <c r="I8" i="83"/>
  <c r="J8" i="76"/>
  <c r="J8" i="77"/>
  <c r="J8" i="79"/>
  <c r="J8" i="81"/>
  <c r="J8" i="83"/>
  <c r="K8" i="76"/>
  <c r="K8" i="79"/>
  <c r="K8" i="81"/>
  <c r="K8" i="83"/>
  <c r="L8" i="76"/>
  <c r="L8" i="79"/>
  <c r="L8" i="81"/>
  <c r="L8" i="83"/>
  <c r="C9" i="76"/>
  <c r="C9" i="79"/>
  <c r="C9" i="81"/>
  <c r="C9" i="83"/>
  <c r="D9" i="76"/>
  <c r="D9" i="79"/>
  <c r="D9" i="81"/>
  <c r="D9" i="83"/>
  <c r="E9" i="76"/>
  <c r="E9" i="79"/>
  <c r="E9" i="81"/>
  <c r="E9" i="83"/>
  <c r="F9" i="76"/>
  <c r="F9" i="79"/>
  <c r="F9" i="81"/>
  <c r="F9" i="83"/>
  <c r="G9" i="76"/>
  <c r="G9" i="79"/>
  <c r="G9" i="81"/>
  <c r="G9" i="83"/>
  <c r="H9" i="76"/>
  <c r="H9" i="79"/>
  <c r="H9" i="81"/>
  <c r="H9" i="83"/>
  <c r="I9" i="76"/>
  <c r="I9" i="79"/>
  <c r="I9" i="81"/>
  <c r="I9" i="83"/>
  <c r="J9" i="76"/>
  <c r="J9" i="79"/>
  <c r="J9" i="81"/>
  <c r="J9" i="83"/>
  <c r="K9" i="76"/>
  <c r="K9" i="79"/>
  <c r="K9" i="81"/>
  <c r="K9" i="83"/>
  <c r="L9" i="76"/>
  <c r="L9" i="79"/>
  <c r="L9" i="81"/>
  <c r="L9" i="83"/>
  <c r="C10" i="76"/>
  <c r="C10" i="79"/>
  <c r="C10" i="81"/>
  <c r="C10" i="83"/>
  <c r="D10" i="76"/>
  <c r="D10" i="79"/>
  <c r="D10" i="81"/>
  <c r="D10" i="83"/>
  <c r="E10" i="76"/>
  <c r="E10" i="79"/>
  <c r="E10" i="81"/>
  <c r="E10" i="83"/>
  <c r="F10" i="76"/>
  <c r="F10" i="79"/>
  <c r="F10" i="81"/>
  <c r="F10" i="83"/>
  <c r="G10" i="76"/>
  <c r="G10" i="79"/>
  <c r="G10" i="81"/>
  <c r="G10" i="83"/>
  <c r="H10" i="76"/>
  <c r="H10" i="79"/>
  <c r="H10" i="81"/>
  <c r="H10" i="83"/>
  <c r="I10" i="76"/>
  <c r="I10" i="79"/>
  <c r="I10" i="81"/>
  <c r="I10" i="83"/>
  <c r="J10" i="76"/>
  <c r="J10" i="79"/>
  <c r="J10" i="81"/>
  <c r="J10" i="83"/>
  <c r="K10" i="76"/>
  <c r="K10" i="79"/>
  <c r="K10" i="81"/>
  <c r="K10" i="83"/>
  <c r="L10" i="76"/>
  <c r="L10" i="79"/>
  <c r="L10" i="81"/>
  <c r="L10" i="83"/>
  <c r="C11" i="76"/>
  <c r="C11" i="79"/>
  <c r="C11" i="81"/>
  <c r="C11" i="83"/>
  <c r="D11" i="74"/>
  <c r="D11" i="76"/>
  <c r="D11" i="79"/>
  <c r="D11" i="81"/>
  <c r="D11" i="83"/>
  <c r="E11" i="74"/>
  <c r="E11" i="76"/>
  <c r="E11" i="79"/>
  <c r="E11" i="81"/>
  <c r="E11" i="83"/>
  <c r="F11" i="76"/>
  <c r="F11" i="79"/>
  <c r="F11" i="81"/>
  <c r="F11" i="83"/>
  <c r="G11" i="76"/>
  <c r="G11" i="79"/>
  <c r="G11" i="81"/>
  <c r="G11" i="83"/>
  <c r="H11" i="76"/>
  <c r="H11" i="79"/>
  <c r="H11" i="81"/>
  <c r="H11" i="83"/>
  <c r="I11" i="74"/>
  <c r="I11" i="76"/>
  <c r="I11" i="79"/>
  <c r="I11" i="81"/>
  <c r="I11" i="83"/>
  <c r="J11" i="76"/>
  <c r="J11" i="79"/>
  <c r="J11" i="81"/>
  <c r="J11" i="83"/>
  <c r="K11" i="76"/>
  <c r="K11" i="79"/>
  <c r="K11" i="81"/>
  <c r="K11" i="83"/>
  <c r="L11" i="76"/>
  <c r="L11" i="79"/>
  <c r="L11" i="81"/>
  <c r="L11" i="83"/>
  <c r="C12" i="76"/>
  <c r="C12" i="79"/>
  <c r="C12" i="81"/>
  <c r="C12" i="83"/>
  <c r="D12" i="76"/>
  <c r="D12" i="79"/>
  <c r="D12" i="81"/>
  <c r="D12" i="83"/>
  <c r="E12" i="76"/>
  <c r="E12" i="79"/>
  <c r="E12" i="81"/>
  <c r="E12" i="83"/>
  <c r="F12" i="76"/>
  <c r="F12" i="79"/>
  <c r="F12" i="81"/>
  <c r="F12" i="83"/>
  <c r="G12" i="76"/>
  <c r="G12" i="79"/>
  <c r="G12" i="81"/>
  <c r="G12" i="83"/>
  <c r="H12" i="76"/>
  <c r="H12" i="79"/>
  <c r="H12" i="81"/>
  <c r="H12" i="83"/>
  <c r="I12" i="76"/>
  <c r="I12" i="79"/>
  <c r="I12" i="81"/>
  <c r="I12" i="83"/>
  <c r="J12" i="76"/>
  <c r="J12" i="79"/>
  <c r="J12" i="81"/>
  <c r="J12" i="83"/>
  <c r="K12" i="76"/>
  <c r="K12" i="79"/>
  <c r="K12" i="81"/>
  <c r="K12" i="83"/>
  <c r="L12" i="76"/>
  <c r="L12" i="79"/>
  <c r="L12" i="81"/>
  <c r="L12" i="83"/>
  <c r="C13" i="76"/>
  <c r="C13" i="79"/>
  <c r="C13" i="81"/>
  <c r="C13" i="83"/>
  <c r="D13" i="76"/>
  <c r="D13" i="79"/>
  <c r="D13" i="81"/>
  <c r="D13" i="83"/>
  <c r="E13" i="76"/>
  <c r="E13" i="79"/>
  <c r="E13" i="81"/>
  <c r="E13" i="83"/>
  <c r="F13" i="76"/>
  <c r="F13" i="79"/>
  <c r="F13" i="81"/>
  <c r="F13" i="83"/>
  <c r="G13" i="76"/>
  <c r="G13" i="79"/>
  <c r="G13" i="81"/>
  <c r="G13" i="83"/>
  <c r="H13" i="76"/>
  <c r="H13" i="79"/>
  <c r="H13" i="81"/>
  <c r="H13" i="83"/>
  <c r="I13" i="76"/>
  <c r="I13" i="79"/>
  <c r="I13" i="81"/>
  <c r="I13" i="83"/>
  <c r="J13" i="76"/>
  <c r="J13" i="79"/>
  <c r="J13" i="81"/>
  <c r="J13" i="83"/>
  <c r="K13" i="76"/>
  <c r="K13" i="79"/>
  <c r="K13" i="81"/>
  <c r="K13" i="83"/>
  <c r="L13" i="76"/>
  <c r="L13" i="79"/>
  <c r="L13" i="81"/>
  <c r="L13" i="83"/>
  <c r="C14" i="76"/>
  <c r="C14" i="79"/>
  <c r="C14" i="81"/>
  <c r="C14" i="83"/>
  <c r="D14" i="76"/>
  <c r="D14" i="79"/>
  <c r="D14" i="81"/>
  <c r="D14" i="83"/>
  <c r="E14" i="76"/>
  <c r="E14" i="79"/>
  <c r="E14" i="81"/>
  <c r="E14" i="83"/>
  <c r="F14" i="76"/>
  <c r="F14" i="79"/>
  <c r="F14" i="81"/>
  <c r="F14" i="83"/>
  <c r="G14" i="76"/>
  <c r="G14" i="79"/>
  <c r="G14" i="81"/>
  <c r="G14" i="83"/>
  <c r="H14" i="76"/>
  <c r="H14" i="79"/>
  <c r="H14" i="81"/>
  <c r="H14" i="83"/>
  <c r="I14" i="76"/>
  <c r="I14" i="79"/>
  <c r="I14" i="81"/>
  <c r="I14" i="83"/>
  <c r="J14" i="76"/>
  <c r="J14" i="79"/>
  <c r="J14" i="81"/>
  <c r="J14" i="83"/>
  <c r="K14" i="76"/>
  <c r="K14" i="79"/>
  <c r="K14" i="81"/>
  <c r="K14" i="83"/>
  <c r="L14" i="76"/>
  <c r="L14" i="79"/>
  <c r="L14" i="81"/>
  <c r="L14" i="83"/>
  <c r="C15" i="76"/>
  <c r="C15" i="79"/>
  <c r="C15" i="81"/>
  <c r="C15" i="83"/>
  <c r="D15" i="76"/>
  <c r="D15" i="79"/>
  <c r="D15" i="81"/>
  <c r="D15" i="83"/>
  <c r="E15" i="76"/>
  <c r="E15" i="79"/>
  <c r="E15" i="81"/>
  <c r="E15" i="83"/>
  <c r="F15" i="76"/>
  <c r="F15" i="79"/>
  <c r="F15" i="81"/>
  <c r="F15" i="83"/>
  <c r="G15" i="76"/>
  <c r="G15" i="79"/>
  <c r="G15" i="81"/>
  <c r="G15" i="83"/>
  <c r="H15" i="76"/>
  <c r="H15" i="79"/>
  <c r="H15" i="81"/>
  <c r="H15" i="83"/>
  <c r="I15" i="76"/>
  <c r="I15" i="79"/>
  <c r="I15" i="81"/>
  <c r="I15" i="83"/>
  <c r="J15" i="76"/>
  <c r="J15" i="79"/>
  <c r="J15" i="81"/>
  <c r="J15" i="83"/>
  <c r="K15" i="76"/>
  <c r="K15" i="79"/>
  <c r="K15" i="81"/>
  <c r="K15" i="83"/>
  <c r="L15" i="76"/>
  <c r="L15" i="79"/>
  <c r="L15" i="81"/>
  <c r="L15" i="83"/>
  <c r="C16" i="76"/>
  <c r="C16" i="79"/>
  <c r="C16" i="81"/>
  <c r="C16" i="83"/>
  <c r="D16" i="76"/>
  <c r="D16" i="79"/>
  <c r="D16" i="81"/>
  <c r="D16" i="83"/>
  <c r="E16" i="76"/>
  <c r="E16" i="79"/>
  <c r="E16" i="81"/>
  <c r="E16" i="83"/>
  <c r="F16" i="76"/>
  <c r="F16" i="79"/>
  <c r="F16" i="81"/>
  <c r="F16" i="83"/>
  <c r="G16" i="76"/>
  <c r="G16" i="79"/>
  <c r="G16" i="81"/>
  <c r="G16" i="83"/>
  <c r="H16" i="76"/>
  <c r="H16" i="79"/>
  <c r="H16" i="81"/>
  <c r="H16" i="83"/>
  <c r="I16" i="76"/>
  <c r="I16" i="79"/>
  <c r="I16" i="81"/>
  <c r="I16" i="83"/>
  <c r="J16" i="76"/>
  <c r="J16" i="79"/>
  <c r="J16" i="81"/>
  <c r="J16" i="83"/>
  <c r="K16" i="76"/>
  <c r="K16" i="79"/>
  <c r="K16" i="81"/>
  <c r="K16" i="83"/>
  <c r="L16" i="76"/>
  <c r="L16" i="79"/>
  <c r="L16" i="81"/>
  <c r="L16" i="83"/>
  <c r="C17" i="76"/>
  <c r="C17" i="79"/>
  <c r="C17" i="81"/>
  <c r="C17" i="83"/>
  <c r="D17" i="76"/>
  <c r="D17" i="79"/>
  <c r="D17" i="81"/>
  <c r="D17" i="83"/>
  <c r="E17" i="76"/>
  <c r="E17" i="79"/>
  <c r="E17" i="81"/>
  <c r="E17" i="83"/>
  <c r="F17" i="76"/>
  <c r="F17" i="79"/>
  <c r="F17" i="81"/>
  <c r="F17" i="83"/>
  <c r="G17" i="76"/>
  <c r="G17" i="79"/>
  <c r="G17" i="81"/>
  <c r="G17" i="83"/>
  <c r="H17" i="76"/>
  <c r="H17" i="79"/>
  <c r="H17" i="81"/>
  <c r="H17" i="83"/>
  <c r="I17" i="76"/>
  <c r="I17" i="79"/>
  <c r="I17" i="81"/>
  <c r="I17" i="83"/>
  <c r="J17" i="76"/>
  <c r="J17" i="79"/>
  <c r="J17" i="81"/>
  <c r="J17" i="83"/>
  <c r="K17" i="76"/>
  <c r="K17" i="79"/>
  <c r="K17" i="81"/>
  <c r="K17" i="83"/>
  <c r="L17" i="76"/>
  <c r="L17" i="79"/>
  <c r="L17" i="81"/>
  <c r="L17" i="83"/>
  <c r="C18" i="76"/>
  <c r="C18" i="79"/>
  <c r="C18" i="81"/>
  <c r="C18" i="83"/>
  <c r="D18" i="76"/>
  <c r="D18" i="79"/>
  <c r="D18" i="81"/>
  <c r="D18" i="83"/>
  <c r="E18" i="76"/>
  <c r="E18" i="79"/>
  <c r="E18" i="81"/>
  <c r="E18" i="83"/>
  <c r="F18" i="76"/>
  <c r="F18" i="79"/>
  <c r="F18" i="81"/>
  <c r="F18" i="83"/>
  <c r="G18" i="76"/>
  <c r="G18" i="79"/>
  <c r="G18" i="81"/>
  <c r="G18" i="83"/>
  <c r="H18" i="76"/>
  <c r="H18" i="79"/>
  <c r="H18" i="81"/>
  <c r="H18" i="83"/>
  <c r="I18" i="76"/>
  <c r="I18" i="79"/>
  <c r="I18" i="81"/>
  <c r="I18" i="83"/>
  <c r="J18" i="76"/>
  <c r="J18" i="79"/>
  <c r="J18" i="81"/>
  <c r="J18" i="83"/>
  <c r="K18" i="76"/>
  <c r="K18" i="79"/>
  <c r="K18" i="81"/>
  <c r="K18" i="83"/>
  <c r="L18" i="76"/>
  <c r="L18" i="79"/>
  <c r="L18" i="81"/>
  <c r="L18" i="83"/>
  <c r="C19" i="76"/>
  <c r="C19" i="79"/>
  <c r="C19" i="81"/>
  <c r="C19" i="83"/>
  <c r="D19" i="76"/>
  <c r="D19" i="79"/>
  <c r="D19" i="81"/>
  <c r="D19" i="83"/>
  <c r="E19" i="76"/>
  <c r="E19" i="79"/>
  <c r="E19" i="81"/>
  <c r="E19" i="83"/>
  <c r="F19" i="76"/>
  <c r="F19" i="79"/>
  <c r="F19" i="81"/>
  <c r="F19" i="83"/>
  <c r="G19" i="76"/>
  <c r="G19" i="79"/>
  <c r="G19" i="81"/>
  <c r="G19" i="83"/>
  <c r="H19" i="76"/>
  <c r="H19" i="79"/>
  <c r="H19" i="81"/>
  <c r="H19" i="83"/>
  <c r="I19" i="76"/>
  <c r="I19" i="79"/>
  <c r="I19" i="81"/>
  <c r="I19" i="83"/>
  <c r="J19" i="76"/>
  <c r="J19" i="79"/>
  <c r="J19" i="81"/>
  <c r="J19" i="83"/>
  <c r="K19" i="76"/>
  <c r="K19" i="79"/>
  <c r="K19" i="81"/>
  <c r="K19" i="83"/>
  <c r="L19" i="76"/>
  <c r="L19" i="79"/>
  <c r="L19" i="81"/>
  <c r="L19" i="83"/>
  <c r="C20" i="76"/>
  <c r="C20" i="79"/>
  <c r="C20" i="81"/>
  <c r="C20" i="83"/>
  <c r="D20" i="76"/>
  <c r="D20" i="79"/>
  <c r="D20" i="81"/>
  <c r="D20" i="83"/>
  <c r="E20" i="76"/>
  <c r="E20" i="79"/>
  <c r="E20" i="81"/>
  <c r="E20" i="83"/>
  <c r="F20" i="76"/>
  <c r="F20" i="79"/>
  <c r="F20" i="81"/>
  <c r="F20" i="83"/>
  <c r="G20" i="76"/>
  <c r="G20" i="79"/>
  <c r="G20" i="81"/>
  <c r="G20" i="83"/>
  <c r="H20" i="76"/>
  <c r="H20" i="79"/>
  <c r="H20" i="81"/>
  <c r="H20" i="83"/>
  <c r="I20" i="76"/>
  <c r="I20" i="79"/>
  <c r="I20" i="81"/>
  <c r="I20" i="83"/>
  <c r="J20" i="76"/>
  <c r="J20" i="79"/>
  <c r="J20" i="81"/>
  <c r="J20" i="83"/>
  <c r="K20" i="76"/>
  <c r="K20" i="79"/>
  <c r="K20" i="81"/>
  <c r="K20" i="83"/>
  <c r="L20" i="76"/>
  <c r="L20" i="79"/>
  <c r="L20" i="81"/>
  <c r="L20" i="83"/>
  <c r="C21" i="76"/>
  <c r="C21" i="79"/>
  <c r="C21" i="81"/>
  <c r="C21" i="83"/>
  <c r="D21" i="76"/>
  <c r="D21" i="79"/>
  <c r="D21" i="81"/>
  <c r="D21" i="83"/>
  <c r="E21" i="76"/>
  <c r="E21" i="79"/>
  <c r="E21" i="81"/>
  <c r="E21" i="83"/>
  <c r="F21" i="76"/>
  <c r="F21" i="79"/>
  <c r="F21" i="81"/>
  <c r="F21" i="83"/>
  <c r="G21" i="76"/>
  <c r="G21" i="79"/>
  <c r="G21" i="81"/>
  <c r="G21" i="83"/>
  <c r="H21" i="76"/>
  <c r="H21" i="79"/>
  <c r="H21" i="81"/>
  <c r="H21" i="83"/>
  <c r="I21" i="76"/>
  <c r="I21" i="79"/>
  <c r="I21" i="81"/>
  <c r="I21" i="83"/>
  <c r="J21" i="76"/>
  <c r="J21" i="79"/>
  <c r="J21" i="81"/>
  <c r="J21" i="83"/>
  <c r="K21" i="76"/>
  <c r="K21" i="79"/>
  <c r="K21" i="81"/>
  <c r="K21" i="83"/>
  <c r="L21" i="76"/>
  <c r="L21" i="79"/>
  <c r="L21" i="81"/>
  <c r="L21" i="83"/>
  <c r="C22" i="76"/>
  <c r="C22" i="79"/>
  <c r="C22" i="81"/>
  <c r="C22" i="83"/>
  <c r="D22" i="76"/>
  <c r="D22" i="79"/>
  <c r="D22" i="81"/>
  <c r="D22" i="83"/>
  <c r="E22" i="76"/>
  <c r="E22" i="79"/>
  <c r="E22" i="81"/>
  <c r="E22" i="83"/>
  <c r="F22" i="76"/>
  <c r="F22" i="79"/>
  <c r="F22" i="81"/>
  <c r="F22" i="83"/>
  <c r="G22" i="76"/>
  <c r="G22" i="79"/>
  <c r="G22" i="81"/>
  <c r="G22" i="83"/>
  <c r="H22" i="76"/>
  <c r="H22" i="79"/>
  <c r="H22" i="81"/>
  <c r="H22" i="83"/>
  <c r="I22" i="76"/>
  <c r="I22" i="79"/>
  <c r="I22" i="81"/>
  <c r="I22" i="83"/>
  <c r="J22" i="76"/>
  <c r="J22" i="79"/>
  <c r="J22" i="81"/>
  <c r="J22" i="83"/>
  <c r="K22" i="76"/>
  <c r="K22" i="79"/>
  <c r="K22" i="81"/>
  <c r="K22" i="83"/>
  <c r="L22" i="76"/>
  <c r="L22" i="79"/>
  <c r="L22" i="81"/>
  <c r="L22" i="83"/>
  <c r="C23" i="76"/>
  <c r="C23" i="79"/>
  <c r="C23" i="81"/>
  <c r="C23" i="83"/>
  <c r="D23" i="76"/>
  <c r="D23" i="79"/>
  <c r="D23" i="81"/>
  <c r="D23" i="83"/>
  <c r="E23" i="76"/>
  <c r="E23" i="79"/>
  <c r="E23" i="81"/>
  <c r="E23" i="83"/>
  <c r="F23" i="76"/>
  <c r="F23" i="79"/>
  <c r="F23" i="81"/>
  <c r="F23" i="83"/>
  <c r="G23" i="76"/>
  <c r="G23" i="79"/>
  <c r="G23" i="81"/>
  <c r="G23" i="83"/>
  <c r="H23" i="76"/>
  <c r="H23" i="79"/>
  <c r="H23" i="81"/>
  <c r="H23" i="83"/>
  <c r="I23" i="76"/>
  <c r="I23" i="79"/>
  <c r="I23" i="81"/>
  <c r="I23" i="83"/>
  <c r="J23" i="76"/>
  <c r="J23" i="79"/>
  <c r="J23" i="81"/>
  <c r="J23" i="83"/>
  <c r="K23" i="76"/>
  <c r="K23" i="79"/>
  <c r="K23" i="81"/>
  <c r="K23" i="83"/>
  <c r="L23" i="76"/>
  <c r="L23" i="79"/>
  <c r="L23" i="81"/>
  <c r="L23" i="83"/>
  <c r="C24" i="76"/>
  <c r="C24" i="79"/>
  <c r="C24" i="81"/>
  <c r="C24" i="83"/>
  <c r="D24" i="76"/>
  <c r="D24" i="79"/>
  <c r="D24" i="81"/>
  <c r="D24" i="83"/>
  <c r="E24" i="76"/>
  <c r="E24" i="79"/>
  <c r="E24" i="81"/>
  <c r="E24" i="83"/>
  <c r="F24" i="76"/>
  <c r="F24" i="79"/>
  <c r="F24" i="81"/>
  <c r="F24" i="83"/>
  <c r="G24" i="76"/>
  <c r="G24" i="79"/>
  <c r="G24" i="81"/>
  <c r="G24" i="83"/>
  <c r="H24" i="76"/>
  <c r="H24" i="79"/>
  <c r="H24" i="81"/>
  <c r="H24" i="83"/>
  <c r="I24" i="76"/>
  <c r="I24" i="79"/>
  <c r="I24" i="81"/>
  <c r="I24" i="83"/>
  <c r="J24" i="76"/>
  <c r="J24" i="79"/>
  <c r="J24" i="81"/>
  <c r="J24" i="83"/>
  <c r="K24" i="76"/>
  <c r="K24" i="79"/>
  <c r="K24" i="81"/>
  <c r="K24" i="83"/>
  <c r="L24" i="76"/>
  <c r="L24" i="79"/>
  <c r="L24" i="81"/>
  <c r="L24" i="83"/>
  <c r="C25" i="76"/>
  <c r="C25" i="79"/>
  <c r="C25" i="81"/>
  <c r="C25" i="83"/>
  <c r="D25" i="76"/>
  <c r="D25" i="79"/>
  <c r="D25" i="81"/>
  <c r="D25" i="83"/>
  <c r="E25" i="76"/>
  <c r="E25" i="79"/>
  <c r="E25" i="81"/>
  <c r="E25" i="83"/>
  <c r="F25" i="76"/>
  <c r="F25" i="79"/>
  <c r="F25" i="81"/>
  <c r="F25" i="83"/>
  <c r="G25" i="76"/>
  <c r="G25" i="79"/>
  <c r="G25" i="81"/>
  <c r="G25" i="83"/>
  <c r="H25" i="76"/>
  <c r="H25" i="79"/>
  <c r="H25" i="81"/>
  <c r="H25" i="83"/>
  <c r="I25" i="76"/>
  <c r="I25" i="79"/>
  <c r="I25" i="81"/>
  <c r="I25" i="83"/>
  <c r="J25" i="76"/>
  <c r="J25" i="79"/>
  <c r="J25" i="81"/>
  <c r="J25" i="83"/>
  <c r="K25" i="76"/>
  <c r="K25" i="79"/>
  <c r="K25" i="81"/>
  <c r="K25" i="83"/>
  <c r="L25" i="76"/>
  <c r="L25" i="79"/>
  <c r="L25" i="81"/>
  <c r="L25" i="83"/>
  <c r="C26" i="76"/>
  <c r="C26" i="79"/>
  <c r="C26" i="81"/>
  <c r="C26" i="83"/>
  <c r="D26" i="76"/>
  <c r="D26" i="79"/>
  <c r="D26" i="81"/>
  <c r="D26" i="83"/>
  <c r="E26" i="76"/>
  <c r="E26" i="79"/>
  <c r="E26" i="81"/>
  <c r="E26" i="83"/>
  <c r="F26" i="76"/>
  <c r="F26" i="79"/>
  <c r="F26" i="81"/>
  <c r="F26" i="83"/>
  <c r="G26" i="76"/>
  <c r="G26" i="79"/>
  <c r="G26" i="81"/>
  <c r="G26" i="83"/>
  <c r="H26" i="76"/>
  <c r="H26" i="79"/>
  <c r="H26" i="81"/>
  <c r="H26" i="83"/>
  <c r="I26" i="76"/>
  <c r="I26" i="79"/>
  <c r="I26" i="81"/>
  <c r="I26" i="83"/>
  <c r="J26" i="76"/>
  <c r="J26" i="79"/>
  <c r="J26" i="81"/>
  <c r="J26" i="83"/>
  <c r="K26" i="76"/>
  <c r="K26" i="79"/>
  <c r="K26" i="81"/>
  <c r="K26" i="83"/>
  <c r="L26" i="76"/>
  <c r="L26" i="79"/>
  <c r="L26" i="81"/>
  <c r="L26" i="83"/>
  <c r="C27" i="76"/>
  <c r="C27" i="79"/>
  <c r="C27" i="81"/>
  <c r="C27" i="83"/>
  <c r="D27" i="76"/>
  <c r="D27" i="79"/>
  <c r="D27" i="81"/>
  <c r="D27" i="83"/>
  <c r="E27" i="76"/>
  <c r="E27" i="79"/>
  <c r="E27" i="81"/>
  <c r="E27" i="83"/>
  <c r="F27" i="76"/>
  <c r="F27" i="79"/>
  <c r="F27" i="81"/>
  <c r="F27" i="83"/>
  <c r="G27" i="76"/>
  <c r="G27" i="79"/>
  <c r="G27" i="81"/>
  <c r="G27" i="83"/>
  <c r="H27" i="76"/>
  <c r="H27" i="79"/>
  <c r="H27" i="81"/>
  <c r="H27" i="83"/>
  <c r="I27" i="76"/>
  <c r="I27" i="79"/>
  <c r="I27" i="81"/>
  <c r="I27" i="83"/>
  <c r="J27" i="76"/>
  <c r="J27" i="79"/>
  <c r="J27" i="81"/>
  <c r="J27" i="83"/>
  <c r="K27" i="76"/>
  <c r="K27" i="79"/>
  <c r="K27" i="81"/>
  <c r="K27" i="83"/>
  <c r="L27" i="76"/>
  <c r="L27" i="79"/>
  <c r="L27" i="81"/>
  <c r="L27" i="83"/>
  <c r="C28" i="76"/>
  <c r="C28" i="79"/>
  <c r="C28" i="81"/>
  <c r="C28" i="83"/>
  <c r="D28" i="76"/>
  <c r="D28" i="79"/>
  <c r="D28" i="81"/>
  <c r="D28" i="83"/>
  <c r="E28" i="76"/>
  <c r="E28" i="79"/>
  <c r="E28" i="81"/>
  <c r="E28" i="83"/>
  <c r="F28" i="76"/>
  <c r="F28" i="79"/>
  <c r="F28" i="81"/>
  <c r="F28" i="83"/>
  <c r="G28" i="76"/>
  <c r="G28" i="79"/>
  <c r="G28" i="81"/>
  <c r="G28" i="83"/>
  <c r="H28" i="76"/>
  <c r="H28" i="79"/>
  <c r="H28" i="81"/>
  <c r="H28" i="83"/>
  <c r="I28" i="76"/>
  <c r="I28" i="79"/>
  <c r="I28" i="81"/>
  <c r="I28" i="83"/>
  <c r="J28" i="76"/>
  <c r="J28" i="79"/>
  <c r="J28" i="81"/>
  <c r="J28" i="83"/>
  <c r="K28" i="76"/>
  <c r="K28" i="79"/>
  <c r="K28" i="81"/>
  <c r="K28" i="83"/>
  <c r="L28" i="76"/>
  <c r="L28" i="79"/>
  <c r="L28" i="81"/>
  <c r="L28" i="83"/>
  <c r="C29" i="76"/>
  <c r="C29" i="79"/>
  <c r="C29" i="81"/>
  <c r="C29" i="83"/>
  <c r="D29" i="76"/>
  <c r="D29" i="79"/>
  <c r="D29" i="81"/>
  <c r="D29" i="83"/>
  <c r="E29" i="76"/>
  <c r="E29" i="79"/>
  <c r="E29" i="81"/>
  <c r="E29" i="83"/>
  <c r="F29" i="76"/>
  <c r="F29" i="79"/>
  <c r="F29" i="81"/>
  <c r="F29" i="83"/>
  <c r="G29" i="76"/>
  <c r="G29" i="79"/>
  <c r="G29" i="81"/>
  <c r="G29" i="83"/>
  <c r="H29" i="76"/>
  <c r="H29" i="79"/>
  <c r="H29" i="81"/>
  <c r="H29" i="83"/>
  <c r="I29" i="76"/>
  <c r="I29" i="79"/>
  <c r="I29" i="81"/>
  <c r="I29" i="83"/>
  <c r="J29" i="76"/>
  <c r="J29" i="79"/>
  <c r="J29" i="81"/>
  <c r="J29" i="83"/>
  <c r="K29" i="76"/>
  <c r="K29" i="79"/>
  <c r="K29" i="81"/>
  <c r="K29" i="83"/>
  <c r="L29" i="76"/>
  <c r="L29" i="79"/>
  <c r="L29" i="81"/>
  <c r="L29" i="83"/>
  <c r="C31" i="76"/>
  <c r="C31" i="79"/>
  <c r="C31" i="81"/>
  <c r="C31" i="83"/>
  <c r="D31" i="76"/>
  <c r="D31" i="79"/>
  <c r="D31" i="81"/>
  <c r="D31" i="83"/>
  <c r="E31" i="76"/>
  <c r="E31" i="79"/>
  <c r="E31" i="81"/>
  <c r="E31" i="83"/>
  <c r="F31" i="76"/>
  <c r="F31" i="79"/>
  <c r="F31" i="81"/>
  <c r="F31" i="83"/>
  <c r="G31" i="76"/>
  <c r="G31" i="79"/>
  <c r="G31" i="81"/>
  <c r="G31" i="83"/>
  <c r="H31" i="76"/>
  <c r="H31" i="79"/>
  <c r="H31" i="81"/>
  <c r="H31" i="83"/>
  <c r="I31" i="76"/>
  <c r="I31" i="79"/>
  <c r="I31" i="81"/>
  <c r="I31" i="83"/>
  <c r="J31" i="76"/>
  <c r="J31" i="79"/>
  <c r="J31" i="81"/>
  <c r="J31" i="83"/>
  <c r="K31" i="76"/>
  <c r="K31" i="79"/>
  <c r="K31" i="81"/>
  <c r="K31" i="83"/>
  <c r="L31" i="76"/>
  <c r="L31" i="79"/>
  <c r="L31" i="81"/>
  <c r="L31" i="83"/>
  <c r="C32" i="76"/>
  <c r="C32" i="79"/>
  <c r="C32" i="81"/>
  <c r="C32" i="83"/>
  <c r="D32" i="76"/>
  <c r="D32" i="79"/>
  <c r="D32" i="81"/>
  <c r="D32" i="83"/>
  <c r="E32" i="76"/>
  <c r="E32" i="79"/>
  <c r="E32" i="81"/>
  <c r="E32" i="83"/>
  <c r="F32" i="76"/>
  <c r="F32" i="79"/>
  <c r="F32" i="81"/>
  <c r="F32" i="83"/>
  <c r="G32" i="76"/>
  <c r="G32" i="79"/>
  <c r="G32" i="81"/>
  <c r="G32" i="83"/>
  <c r="H32" i="76"/>
  <c r="H32" i="79"/>
  <c r="H32" i="81"/>
  <c r="H32" i="83"/>
  <c r="I32" i="76"/>
  <c r="I32" i="79"/>
  <c r="I32" i="81"/>
  <c r="I32" i="83"/>
  <c r="J32" i="76"/>
  <c r="J32" i="79"/>
  <c r="J32" i="81"/>
  <c r="J32" i="83"/>
  <c r="K32" i="76"/>
  <c r="K32" i="79"/>
  <c r="K32" i="81"/>
  <c r="K32" i="83"/>
  <c r="L32" i="76"/>
  <c r="L32" i="79"/>
  <c r="L32" i="81"/>
  <c r="L32" i="83"/>
  <c r="C33" i="76"/>
  <c r="C33" i="79"/>
  <c r="C33" i="81"/>
  <c r="C33" i="83"/>
  <c r="D33" i="76"/>
  <c r="D33" i="79"/>
  <c r="D33" i="81"/>
  <c r="D33" i="83"/>
  <c r="E33" i="76"/>
  <c r="E33" i="79"/>
  <c r="E33" i="81"/>
  <c r="E33" i="83"/>
  <c r="F33" i="76"/>
  <c r="F33" i="79"/>
  <c r="F33" i="81"/>
  <c r="F33" i="83"/>
  <c r="G33" i="76"/>
  <c r="G33" i="79"/>
  <c r="G33" i="81"/>
  <c r="G33" i="83"/>
  <c r="H33" i="76"/>
  <c r="H33" i="79"/>
  <c r="H33" i="81"/>
  <c r="H33" i="83"/>
  <c r="I33" i="76"/>
  <c r="I33" i="79"/>
  <c r="I33" i="81"/>
  <c r="I33" i="83"/>
  <c r="J33" i="76"/>
  <c r="J33" i="79"/>
  <c r="J33" i="81"/>
  <c r="J33" i="83"/>
  <c r="K33" i="76"/>
  <c r="K33" i="79"/>
  <c r="K33" i="81"/>
  <c r="K33" i="83"/>
  <c r="L33" i="76"/>
  <c r="L33" i="79"/>
  <c r="L33" i="81"/>
  <c r="L33" i="83"/>
  <c r="C34" i="76"/>
  <c r="C34" i="79"/>
  <c r="C34" i="81"/>
  <c r="C34" i="83"/>
  <c r="D34" i="76"/>
  <c r="D34" i="79"/>
  <c r="D34" i="81"/>
  <c r="D34" i="83"/>
  <c r="E34" i="76"/>
  <c r="E34" i="79"/>
  <c r="E34" i="81"/>
  <c r="E34" i="83"/>
  <c r="F34" i="76"/>
  <c r="F34" i="79"/>
  <c r="F34" i="81"/>
  <c r="F34" i="83"/>
  <c r="G34" i="76"/>
  <c r="G34" i="79"/>
  <c r="G34" i="81"/>
  <c r="G34" i="83"/>
  <c r="H34" i="76"/>
  <c r="H34" i="79"/>
  <c r="H34" i="81"/>
  <c r="H34" i="83"/>
  <c r="I34" i="76"/>
  <c r="I34" i="79"/>
  <c r="I34" i="81"/>
  <c r="I34" i="83"/>
  <c r="J34" i="76"/>
  <c r="J34" i="79"/>
  <c r="J34" i="81"/>
  <c r="J34" i="83"/>
  <c r="K34" i="76"/>
  <c r="K34" i="79"/>
  <c r="K34" i="81"/>
  <c r="K34" i="83"/>
  <c r="L34" i="76"/>
  <c r="L34" i="79"/>
  <c r="L34" i="81"/>
  <c r="L34" i="83"/>
  <c r="C35" i="76"/>
  <c r="C35" i="79"/>
  <c r="C35" i="81"/>
  <c r="C35" i="83"/>
  <c r="D35" i="76"/>
  <c r="D35" i="79"/>
  <c r="D35" i="81"/>
  <c r="D35" i="83"/>
  <c r="E35" i="76"/>
  <c r="E35" i="79"/>
  <c r="E35" i="81"/>
  <c r="E35" i="83"/>
  <c r="F35" i="76"/>
  <c r="F35" i="79"/>
  <c r="F35" i="81"/>
  <c r="F35" i="83"/>
  <c r="G35" i="76"/>
  <c r="G35" i="79"/>
  <c r="G35" i="81"/>
  <c r="G35" i="83"/>
  <c r="H35" i="76"/>
  <c r="H35" i="79"/>
  <c r="H35" i="81"/>
  <c r="H35" i="83"/>
  <c r="I35" i="76"/>
  <c r="I35" i="79"/>
  <c r="I35" i="81"/>
  <c r="I35" i="83"/>
  <c r="J35" i="76"/>
  <c r="J35" i="79"/>
  <c r="J35" i="81"/>
  <c r="J35" i="83"/>
  <c r="K35" i="76"/>
  <c r="K35" i="79"/>
  <c r="K35" i="81"/>
  <c r="K35" i="83"/>
  <c r="L35" i="76"/>
  <c r="L35" i="79"/>
  <c r="L35" i="81"/>
  <c r="L35" i="83"/>
  <c r="C36" i="76"/>
  <c r="C36" i="79"/>
  <c r="C36" i="81"/>
  <c r="C36" i="83"/>
  <c r="D36" i="76"/>
  <c r="D36" i="79"/>
  <c r="D36" i="81"/>
  <c r="D36" i="83"/>
  <c r="E36" i="76"/>
  <c r="E36" i="79"/>
  <c r="E36" i="81"/>
  <c r="E36" i="83"/>
  <c r="F36" i="76"/>
  <c r="F36" i="79"/>
  <c r="F36" i="81"/>
  <c r="F36" i="83"/>
  <c r="G36" i="76"/>
  <c r="G36" i="79"/>
  <c r="G36" i="81"/>
  <c r="G36" i="83"/>
  <c r="H36" i="76"/>
  <c r="H36" i="79"/>
  <c r="H36" i="81"/>
  <c r="H36" i="83"/>
  <c r="I36" i="76"/>
  <c r="I36" i="79"/>
  <c r="I36" i="81"/>
  <c r="I36" i="83"/>
  <c r="J36" i="76"/>
  <c r="J36" i="79"/>
  <c r="J36" i="81"/>
  <c r="J36" i="83"/>
  <c r="K36" i="76"/>
  <c r="K36" i="79"/>
  <c r="K36" i="81"/>
  <c r="K36" i="83"/>
  <c r="L36" i="76"/>
  <c r="L36" i="79"/>
  <c r="L36" i="81"/>
  <c r="L36" i="83"/>
  <c r="C37" i="76"/>
  <c r="C37" i="79"/>
  <c r="C37" i="81"/>
  <c r="C37" i="83"/>
  <c r="D37" i="74"/>
  <c r="D37" i="76"/>
  <c r="D37" i="79"/>
  <c r="D37" i="81"/>
  <c r="D37" i="83"/>
  <c r="E37" i="76"/>
  <c r="E37" i="79"/>
  <c r="E37" i="81"/>
  <c r="E37" i="83"/>
  <c r="F37" i="76"/>
  <c r="F37" i="79"/>
  <c r="F37" i="81"/>
  <c r="F37" i="83"/>
  <c r="G37" i="76"/>
  <c r="G37" i="79"/>
  <c r="G37" i="81"/>
  <c r="G37" i="83"/>
  <c r="H37" i="76"/>
  <c r="H37" i="79"/>
  <c r="H37" i="81"/>
  <c r="H37" i="83"/>
  <c r="I37" i="76"/>
  <c r="I37" i="79"/>
  <c r="I37" i="81"/>
  <c r="I37" i="83"/>
  <c r="J37" i="74"/>
  <c r="J37" i="76"/>
  <c r="J37" i="77"/>
  <c r="J37" i="79"/>
  <c r="J37" i="81"/>
  <c r="J37" i="83"/>
  <c r="K37" i="76"/>
  <c r="K37" i="79"/>
  <c r="K37" i="81"/>
  <c r="K37" i="83"/>
  <c r="L37" i="76"/>
  <c r="L37" i="79"/>
  <c r="L37" i="81"/>
  <c r="L37" i="83"/>
  <c r="C38" i="76"/>
  <c r="C38" i="79"/>
  <c r="C38" i="81"/>
  <c r="C38" i="83"/>
  <c r="D38" i="76"/>
  <c r="D38" i="79"/>
  <c r="D38" i="81"/>
  <c r="D38" i="83"/>
  <c r="E38" i="76"/>
  <c r="E38" i="79"/>
  <c r="E38" i="81"/>
  <c r="E38" i="83"/>
  <c r="F38" i="76"/>
  <c r="F38" i="79"/>
  <c r="F38" i="81"/>
  <c r="F38" i="83"/>
  <c r="G38" i="76"/>
  <c r="G38" i="79"/>
  <c r="G38" i="81"/>
  <c r="G38" i="83"/>
  <c r="H38" i="76"/>
  <c r="H38" i="79"/>
  <c r="H38" i="81"/>
  <c r="H38" i="83"/>
  <c r="I38" i="76"/>
  <c r="I38" i="79"/>
  <c r="I38" i="81"/>
  <c r="I38" i="83"/>
  <c r="J38" i="74"/>
  <c r="J38" i="75"/>
  <c r="J38" i="76"/>
  <c r="J38" i="77"/>
  <c r="J38" i="79"/>
  <c r="J38" i="81"/>
  <c r="J38" i="83"/>
  <c r="K38" i="74"/>
  <c r="K38" i="75"/>
  <c r="K38" i="76"/>
  <c r="K38" i="79"/>
  <c r="K38" i="81"/>
  <c r="K38" i="83"/>
  <c r="L38" i="76"/>
  <c r="L38" i="79"/>
  <c r="L38" i="81"/>
  <c r="L38" i="83"/>
  <c r="C39" i="76"/>
  <c r="C39" i="79"/>
  <c r="C39" i="81"/>
  <c r="C39" i="83"/>
  <c r="D39" i="76"/>
  <c r="D39" i="79"/>
  <c r="D39" i="81"/>
  <c r="D39" i="83"/>
  <c r="E39" i="76"/>
  <c r="E39" i="79"/>
  <c r="E39" i="81"/>
  <c r="E39" i="83"/>
  <c r="F39" i="76"/>
  <c r="F39" i="79"/>
  <c r="F39" i="81"/>
  <c r="F39" i="83"/>
  <c r="G39" i="76"/>
  <c r="G39" i="79"/>
  <c r="G39" i="81"/>
  <c r="G39" i="83"/>
  <c r="H39" i="76"/>
  <c r="H39" i="79"/>
  <c r="H39" i="81"/>
  <c r="H39" i="83"/>
  <c r="I39" i="76"/>
  <c r="I39" i="79"/>
  <c r="I39" i="81"/>
  <c r="I39" i="83"/>
  <c r="J39" i="76"/>
  <c r="J39" i="79"/>
  <c r="J39" i="81"/>
  <c r="J39" i="83"/>
  <c r="K39" i="76"/>
  <c r="K39" i="79"/>
  <c r="K39" i="81"/>
  <c r="K39" i="83"/>
  <c r="L39" i="76"/>
  <c r="L39" i="79"/>
  <c r="L39" i="81"/>
  <c r="L39" i="83"/>
  <c r="N29" i="85"/>
  <c r="C5" i="86"/>
  <c r="D5" i="86"/>
  <c r="E5" i="86"/>
  <c r="F5" i="86"/>
  <c r="G5" i="86"/>
  <c r="H5" i="86"/>
  <c r="I5" i="86"/>
  <c r="J5" i="86"/>
  <c r="K5" i="86"/>
  <c r="L5" i="86"/>
  <c r="C6" i="86"/>
  <c r="D6" i="86"/>
  <c r="E6" i="86"/>
  <c r="F6" i="86"/>
  <c r="G6" i="86"/>
  <c r="H6" i="86"/>
  <c r="I6" i="86"/>
  <c r="J6" i="86"/>
  <c r="K6" i="86"/>
  <c r="L6" i="86"/>
  <c r="C7" i="86"/>
  <c r="D7" i="86"/>
  <c r="E7" i="86"/>
  <c r="F7" i="86"/>
  <c r="G7" i="86"/>
  <c r="H7" i="86"/>
  <c r="I7" i="86"/>
  <c r="J7" i="86"/>
  <c r="K7" i="86"/>
  <c r="L7" i="86"/>
  <c r="C8" i="86"/>
  <c r="D8" i="86"/>
  <c r="E8" i="86"/>
  <c r="F8" i="86"/>
  <c r="G8" i="86"/>
  <c r="H8" i="86"/>
  <c r="I8" i="86"/>
  <c r="J8" i="86"/>
  <c r="K8" i="86"/>
  <c r="L8" i="86"/>
  <c r="C9" i="86"/>
  <c r="D9" i="86"/>
  <c r="E9" i="86"/>
  <c r="F9" i="86"/>
  <c r="G9" i="86"/>
  <c r="H9" i="86"/>
  <c r="I9" i="86"/>
  <c r="J9" i="86"/>
  <c r="K9" i="86"/>
  <c r="L9" i="86"/>
  <c r="C10" i="86"/>
  <c r="D10" i="86"/>
  <c r="E10" i="86"/>
  <c r="F10" i="86"/>
  <c r="G10" i="86"/>
  <c r="H10" i="86"/>
  <c r="I10" i="86"/>
  <c r="J10" i="86"/>
  <c r="K10" i="86"/>
  <c r="L10" i="86"/>
  <c r="C11" i="86"/>
  <c r="D11" i="86"/>
  <c r="E11" i="86"/>
  <c r="F11" i="86"/>
  <c r="G11" i="86"/>
  <c r="H11" i="86"/>
  <c r="I11" i="86"/>
  <c r="J11" i="86"/>
  <c r="K11" i="86"/>
  <c r="L11" i="86"/>
  <c r="C12" i="86"/>
  <c r="D12" i="86"/>
  <c r="E12" i="86"/>
  <c r="F12" i="86"/>
  <c r="G12" i="86"/>
  <c r="H12" i="86"/>
  <c r="I12" i="86"/>
  <c r="J12" i="86"/>
  <c r="K12" i="86"/>
  <c r="L12" i="86"/>
  <c r="C13" i="86"/>
  <c r="D13" i="86"/>
  <c r="E13" i="86"/>
  <c r="F13" i="86"/>
  <c r="G13" i="86"/>
  <c r="H13" i="86"/>
  <c r="I13" i="86"/>
  <c r="J13" i="86"/>
  <c r="K13" i="86"/>
  <c r="L13" i="86"/>
  <c r="C14" i="86"/>
  <c r="D14" i="86"/>
  <c r="E14" i="86"/>
  <c r="F14" i="86"/>
  <c r="G14" i="86"/>
  <c r="H14" i="86"/>
  <c r="I14" i="86"/>
  <c r="J14" i="86"/>
  <c r="K14" i="86"/>
  <c r="L14" i="86"/>
  <c r="C15" i="86"/>
  <c r="D15" i="86"/>
  <c r="E15" i="86"/>
  <c r="F15" i="86"/>
  <c r="G15" i="86"/>
  <c r="H15" i="86"/>
  <c r="I15" i="86"/>
  <c r="J15" i="86"/>
  <c r="K15" i="86"/>
  <c r="L15" i="86"/>
  <c r="C16" i="86"/>
  <c r="D16" i="86"/>
  <c r="E16" i="86"/>
  <c r="F16" i="86"/>
  <c r="G16" i="86"/>
  <c r="H16" i="86"/>
  <c r="I16" i="86"/>
  <c r="J16" i="86"/>
  <c r="K16" i="86"/>
  <c r="L16" i="86"/>
  <c r="C17" i="86"/>
  <c r="D17" i="86"/>
  <c r="E17" i="86"/>
  <c r="F17" i="86"/>
  <c r="G17" i="86"/>
  <c r="H17" i="86"/>
  <c r="I17" i="86"/>
  <c r="J17" i="86"/>
  <c r="K17" i="86"/>
  <c r="L17" i="86"/>
  <c r="C18" i="86"/>
  <c r="D18" i="86"/>
  <c r="E18" i="86"/>
  <c r="F18" i="86"/>
  <c r="G18" i="86"/>
  <c r="H18" i="86"/>
  <c r="I18" i="86"/>
  <c r="J18" i="86"/>
  <c r="K18" i="86"/>
  <c r="L18" i="86"/>
  <c r="C19" i="86"/>
  <c r="D19" i="86"/>
  <c r="E19" i="86"/>
  <c r="F19" i="86"/>
  <c r="G19" i="86"/>
  <c r="H19" i="86"/>
  <c r="I19" i="86"/>
  <c r="J19" i="86"/>
  <c r="K19" i="86"/>
  <c r="L19" i="86"/>
  <c r="C20" i="86"/>
  <c r="D20" i="86"/>
  <c r="E20" i="86"/>
  <c r="F20" i="86"/>
  <c r="G20" i="86"/>
  <c r="H20" i="86"/>
  <c r="I20" i="86"/>
  <c r="J20" i="86"/>
  <c r="K20" i="86"/>
  <c r="L20" i="86"/>
  <c r="C21" i="86"/>
  <c r="D21" i="86"/>
  <c r="E21" i="86"/>
  <c r="F21" i="86"/>
  <c r="G21" i="86"/>
  <c r="H21" i="86"/>
  <c r="I21" i="86"/>
  <c r="J21" i="86"/>
  <c r="K21" i="86"/>
  <c r="L21" i="86"/>
  <c r="C22" i="86"/>
  <c r="D22" i="86"/>
  <c r="E22" i="86"/>
  <c r="F22" i="86"/>
  <c r="G22" i="86"/>
  <c r="H22" i="86"/>
  <c r="I22" i="86"/>
  <c r="J22" i="86"/>
  <c r="K22" i="86"/>
  <c r="L22" i="86"/>
  <c r="C23" i="86"/>
  <c r="D23" i="86"/>
  <c r="E23" i="86"/>
  <c r="F23" i="86"/>
  <c r="G23" i="86"/>
  <c r="H23" i="86"/>
  <c r="I23" i="86"/>
  <c r="J23" i="86"/>
  <c r="K23" i="86"/>
  <c r="L23" i="86"/>
  <c r="C24" i="86"/>
  <c r="D24" i="86"/>
  <c r="E24" i="86"/>
  <c r="F24" i="86"/>
  <c r="G24" i="86"/>
  <c r="H24" i="86"/>
  <c r="I24" i="86"/>
  <c r="J24" i="86"/>
  <c r="K24" i="86"/>
  <c r="L24" i="86"/>
  <c r="C25" i="86"/>
  <c r="D25" i="86"/>
  <c r="E25" i="86"/>
  <c r="F25" i="86"/>
  <c r="G25" i="86"/>
  <c r="H25" i="86"/>
  <c r="I25" i="86"/>
  <c r="J25" i="86"/>
  <c r="K25" i="86"/>
  <c r="L25" i="86"/>
  <c r="C26" i="86"/>
  <c r="D26" i="86"/>
  <c r="E26" i="86"/>
  <c r="F26" i="86"/>
  <c r="G26" i="86"/>
  <c r="H26" i="86"/>
  <c r="I26" i="86"/>
  <c r="J26" i="86"/>
  <c r="K26" i="86"/>
  <c r="L26" i="86"/>
  <c r="C27" i="86"/>
  <c r="D27" i="86"/>
  <c r="E27" i="86"/>
  <c r="F27" i="86"/>
  <c r="G27" i="86"/>
  <c r="H27" i="86"/>
  <c r="I27" i="86"/>
  <c r="J27" i="86"/>
  <c r="K27" i="86"/>
  <c r="L27" i="86"/>
  <c r="C28" i="86"/>
  <c r="D28" i="86"/>
  <c r="E28" i="86"/>
  <c r="F28" i="86"/>
  <c r="G28" i="86"/>
  <c r="H28" i="86"/>
  <c r="I28" i="86"/>
  <c r="J28" i="86"/>
  <c r="K28" i="86"/>
  <c r="L28" i="86"/>
  <c r="C29" i="86"/>
  <c r="D29" i="86"/>
  <c r="E29" i="86"/>
  <c r="F29" i="86"/>
  <c r="G29" i="86"/>
  <c r="H29" i="86"/>
  <c r="I29" i="86"/>
  <c r="J29" i="86"/>
  <c r="K29" i="86"/>
  <c r="L29" i="86"/>
  <c r="C30" i="86"/>
  <c r="D30" i="86"/>
  <c r="E30" i="86"/>
  <c r="F30" i="86"/>
  <c r="G30" i="86"/>
  <c r="H30" i="86"/>
  <c r="I30" i="86"/>
  <c r="J30" i="86"/>
  <c r="K30" i="86"/>
  <c r="L30" i="86"/>
  <c r="C31" i="86"/>
  <c r="D31" i="86"/>
  <c r="E31" i="86"/>
  <c r="F31" i="86"/>
  <c r="G31" i="86"/>
  <c r="H31" i="86"/>
  <c r="I31" i="86"/>
  <c r="J31" i="86"/>
  <c r="K31" i="86"/>
  <c r="L31" i="86"/>
  <c r="C32" i="86"/>
  <c r="D32" i="86"/>
  <c r="E32" i="86"/>
  <c r="F32" i="86"/>
  <c r="G32" i="86"/>
  <c r="H32" i="86"/>
  <c r="I32" i="86"/>
  <c r="J32" i="86"/>
  <c r="K32" i="86"/>
  <c r="L32" i="86"/>
  <c r="C33" i="86"/>
  <c r="D33" i="86"/>
  <c r="E33" i="86"/>
  <c r="F33" i="86"/>
  <c r="G33" i="86"/>
  <c r="H33" i="86"/>
  <c r="I33" i="86"/>
  <c r="J33" i="86"/>
  <c r="K33" i="86"/>
  <c r="L33" i="86"/>
  <c r="C34" i="86"/>
  <c r="D34" i="86"/>
  <c r="E34" i="86"/>
  <c r="F34" i="86"/>
  <c r="G34" i="86"/>
  <c r="H34" i="86"/>
  <c r="I34" i="86"/>
  <c r="J34" i="86"/>
  <c r="K34" i="86"/>
  <c r="L34" i="86"/>
  <c r="C35" i="86"/>
  <c r="D35" i="86"/>
  <c r="E35" i="86"/>
  <c r="F35" i="86"/>
  <c r="G35" i="86"/>
  <c r="H35" i="86"/>
  <c r="I35" i="86"/>
  <c r="J35" i="86"/>
  <c r="K35" i="86"/>
  <c r="L35" i="86"/>
  <c r="C36" i="86"/>
  <c r="D36" i="86"/>
  <c r="E36" i="86"/>
  <c r="F36" i="86"/>
  <c r="G36" i="86"/>
  <c r="H36" i="86"/>
  <c r="I36" i="86"/>
  <c r="J36" i="86"/>
  <c r="K36" i="86"/>
  <c r="L36" i="86"/>
  <c r="C37" i="86"/>
  <c r="D37" i="86"/>
  <c r="E37" i="86"/>
  <c r="F37" i="86"/>
  <c r="G37" i="86"/>
  <c r="H37" i="86"/>
  <c r="I37" i="86"/>
  <c r="J37" i="86"/>
  <c r="K37" i="86"/>
  <c r="L37" i="86"/>
  <c r="C38" i="86"/>
  <c r="D38" i="86"/>
  <c r="E38" i="86"/>
  <c r="F38" i="86"/>
  <c r="G38" i="86"/>
  <c r="H38" i="86"/>
  <c r="I38" i="86"/>
  <c r="J38" i="86"/>
  <c r="K38" i="86"/>
  <c r="L38" i="86"/>
  <c r="C39" i="86"/>
  <c r="D39" i="86"/>
  <c r="E39" i="86"/>
  <c r="F39" i="86"/>
  <c r="G39" i="86"/>
  <c r="H39" i="86"/>
  <c r="I39" i="86"/>
  <c r="J39" i="86"/>
  <c r="K39" i="86"/>
  <c r="L39" i="86"/>
  <c r="D4" i="86"/>
  <c r="E4" i="86"/>
  <c r="F4" i="86"/>
  <c r="G4" i="86"/>
  <c r="H4" i="86"/>
  <c r="I4" i="86"/>
  <c r="J4" i="86"/>
  <c r="K4" i="86"/>
  <c r="L4" i="86"/>
  <c r="M30" i="86"/>
  <c r="M30" i="83"/>
  <c r="M4" i="83"/>
  <c r="M5" i="83"/>
  <c r="M6" i="83"/>
  <c r="M7" i="83"/>
  <c r="M8" i="83"/>
  <c r="M9" i="83"/>
  <c r="M10" i="83"/>
  <c r="M11" i="83"/>
  <c r="M12" i="83"/>
  <c r="M13" i="83"/>
  <c r="M14" i="83"/>
  <c r="M15" i="83"/>
  <c r="M16" i="83"/>
  <c r="M17" i="83"/>
  <c r="M18" i="83"/>
  <c r="M19" i="83"/>
  <c r="M20" i="83"/>
  <c r="M21" i="83"/>
  <c r="M22" i="83"/>
  <c r="M23" i="83"/>
  <c r="M24" i="83"/>
  <c r="M25" i="83"/>
  <c r="M26" i="83"/>
  <c r="M27" i="83"/>
  <c r="M28" i="83"/>
  <c r="M29" i="83"/>
  <c r="M31" i="83"/>
  <c r="M32" i="83"/>
  <c r="M33" i="83"/>
  <c r="M34" i="83"/>
  <c r="M35" i="83"/>
  <c r="M36" i="83"/>
  <c r="M37" i="83"/>
  <c r="M38" i="83"/>
  <c r="M39" i="83"/>
  <c r="M40" i="83"/>
  <c r="N30" i="83"/>
  <c r="N30" i="82"/>
  <c r="M30" i="81"/>
  <c r="M4" i="81"/>
  <c r="M5" i="81"/>
  <c r="M6" i="81"/>
  <c r="M7" i="81"/>
  <c r="M8" i="81"/>
  <c r="M9" i="81"/>
  <c r="M10" i="81"/>
  <c r="M11" i="81"/>
  <c r="M12" i="81"/>
  <c r="M13" i="81"/>
  <c r="M14" i="81"/>
  <c r="M15" i="81"/>
  <c r="M16" i="81"/>
  <c r="M17" i="81"/>
  <c r="M18" i="81"/>
  <c r="M19" i="81"/>
  <c r="M20" i="81"/>
  <c r="M21" i="81"/>
  <c r="M22" i="81"/>
  <c r="M23" i="81"/>
  <c r="M24" i="81"/>
  <c r="M25" i="81"/>
  <c r="M26" i="81"/>
  <c r="M27" i="81"/>
  <c r="M28" i="81"/>
  <c r="M29" i="81"/>
  <c r="M31" i="81"/>
  <c r="M32" i="81"/>
  <c r="M33" i="81"/>
  <c r="M34" i="81"/>
  <c r="M35" i="81"/>
  <c r="M36" i="81"/>
  <c r="M37" i="81"/>
  <c r="M38" i="81"/>
  <c r="M39" i="81"/>
  <c r="M40" i="81"/>
  <c r="N30" i="81"/>
  <c r="C30" i="78"/>
  <c r="D30" i="78"/>
  <c r="E30" i="78"/>
  <c r="F30" i="78"/>
  <c r="G30" i="78"/>
  <c r="H30" i="78"/>
  <c r="I30" i="78"/>
  <c r="J30" i="78"/>
  <c r="K30" i="78"/>
  <c r="L30" i="78"/>
  <c r="M30" i="78"/>
  <c r="C4" i="78"/>
  <c r="D4" i="78"/>
  <c r="E4" i="78"/>
  <c r="F4" i="78"/>
  <c r="G4" i="78"/>
  <c r="H4" i="78"/>
  <c r="I4" i="78"/>
  <c r="J4" i="78"/>
  <c r="K4" i="78"/>
  <c r="L4" i="78"/>
  <c r="M4" i="78"/>
  <c r="C5" i="78"/>
  <c r="D5" i="78"/>
  <c r="E5" i="78"/>
  <c r="F5" i="78"/>
  <c r="G5" i="78"/>
  <c r="H5" i="78"/>
  <c r="I5" i="78"/>
  <c r="J5" i="78"/>
  <c r="K5" i="78"/>
  <c r="L5" i="78"/>
  <c r="M5" i="78"/>
  <c r="C6" i="78"/>
  <c r="D6" i="78"/>
  <c r="E6" i="78"/>
  <c r="F6" i="78"/>
  <c r="G6" i="78"/>
  <c r="H6" i="78"/>
  <c r="I6" i="78"/>
  <c r="J6" i="78"/>
  <c r="K6" i="78"/>
  <c r="L6" i="78"/>
  <c r="M6" i="78"/>
  <c r="C7" i="78"/>
  <c r="D7" i="78"/>
  <c r="E7" i="78"/>
  <c r="F7" i="78"/>
  <c r="G7" i="78"/>
  <c r="H7" i="78"/>
  <c r="I7" i="78"/>
  <c r="J7" i="78"/>
  <c r="K7" i="78"/>
  <c r="L7" i="78"/>
  <c r="M7" i="78"/>
  <c r="C8" i="78"/>
  <c r="D8" i="78"/>
  <c r="E8" i="78"/>
  <c r="F8" i="78"/>
  <c r="G8" i="78"/>
  <c r="H8" i="78"/>
  <c r="I8" i="78"/>
  <c r="J8" i="78"/>
  <c r="K8" i="78"/>
  <c r="L8" i="78"/>
  <c r="M8" i="78"/>
  <c r="C9" i="78"/>
  <c r="D9" i="78"/>
  <c r="E9" i="78"/>
  <c r="F9" i="78"/>
  <c r="G9" i="78"/>
  <c r="H9" i="78"/>
  <c r="I9" i="78"/>
  <c r="J9" i="78"/>
  <c r="K9" i="78"/>
  <c r="L9" i="78"/>
  <c r="M9" i="78"/>
  <c r="C10" i="78"/>
  <c r="D10" i="78"/>
  <c r="E10" i="78"/>
  <c r="F10" i="78"/>
  <c r="G10" i="78"/>
  <c r="H10" i="78"/>
  <c r="I10" i="78"/>
  <c r="J10" i="78"/>
  <c r="K10" i="78"/>
  <c r="L10" i="78"/>
  <c r="M10" i="78"/>
  <c r="C11" i="78"/>
  <c r="D11" i="78"/>
  <c r="E11" i="78"/>
  <c r="F11" i="78"/>
  <c r="G11" i="78"/>
  <c r="H11" i="78"/>
  <c r="I11" i="78"/>
  <c r="J11" i="78"/>
  <c r="K11" i="78"/>
  <c r="L11" i="78"/>
  <c r="M11" i="78"/>
  <c r="C12" i="78"/>
  <c r="D12" i="78"/>
  <c r="E12" i="78"/>
  <c r="F12" i="78"/>
  <c r="G12" i="78"/>
  <c r="H12" i="78"/>
  <c r="I12" i="78"/>
  <c r="J12" i="78"/>
  <c r="K12" i="78"/>
  <c r="L12" i="78"/>
  <c r="M12" i="78"/>
  <c r="C13" i="78"/>
  <c r="D13" i="78"/>
  <c r="E13" i="78"/>
  <c r="F13" i="78"/>
  <c r="G13" i="78"/>
  <c r="H13" i="78"/>
  <c r="I13" i="78"/>
  <c r="J13" i="78"/>
  <c r="K13" i="78"/>
  <c r="L13" i="78"/>
  <c r="M13" i="78"/>
  <c r="C14" i="78"/>
  <c r="D14" i="78"/>
  <c r="E14" i="78"/>
  <c r="F14" i="78"/>
  <c r="G14" i="78"/>
  <c r="H14" i="78"/>
  <c r="I14" i="78"/>
  <c r="J14" i="78"/>
  <c r="K14" i="78"/>
  <c r="L14" i="78"/>
  <c r="M14" i="78"/>
  <c r="C15" i="78"/>
  <c r="D15" i="78"/>
  <c r="E15" i="78"/>
  <c r="F15" i="78"/>
  <c r="G15" i="78"/>
  <c r="H15" i="78"/>
  <c r="I15" i="78"/>
  <c r="J15" i="78"/>
  <c r="K15" i="78"/>
  <c r="L15" i="78"/>
  <c r="M15" i="78"/>
  <c r="C16" i="78"/>
  <c r="D16" i="78"/>
  <c r="E16" i="78"/>
  <c r="F16" i="78"/>
  <c r="G16" i="78"/>
  <c r="H16" i="78"/>
  <c r="I16" i="78"/>
  <c r="J16" i="78"/>
  <c r="K16" i="78"/>
  <c r="L16" i="78"/>
  <c r="M16" i="78"/>
  <c r="C17" i="78"/>
  <c r="D17" i="78"/>
  <c r="E17" i="78"/>
  <c r="F17" i="78"/>
  <c r="G17" i="78"/>
  <c r="H17" i="78"/>
  <c r="I17" i="78"/>
  <c r="J17" i="78"/>
  <c r="K17" i="78"/>
  <c r="L17" i="78"/>
  <c r="M17" i="78"/>
  <c r="C18" i="78"/>
  <c r="D18" i="78"/>
  <c r="E18" i="78"/>
  <c r="F18" i="78"/>
  <c r="G18" i="78"/>
  <c r="H18" i="78"/>
  <c r="I18" i="78"/>
  <c r="J18" i="78"/>
  <c r="K18" i="78"/>
  <c r="L18" i="78"/>
  <c r="M18" i="78"/>
  <c r="C19" i="78"/>
  <c r="D19" i="78"/>
  <c r="E19" i="78"/>
  <c r="F19" i="78"/>
  <c r="G19" i="78"/>
  <c r="H19" i="78"/>
  <c r="I19" i="78"/>
  <c r="J19" i="78"/>
  <c r="K19" i="78"/>
  <c r="L19" i="78"/>
  <c r="M19" i="78"/>
  <c r="C20" i="78"/>
  <c r="D20" i="78"/>
  <c r="E20" i="78"/>
  <c r="F20" i="78"/>
  <c r="G20" i="78"/>
  <c r="H20" i="78"/>
  <c r="I20" i="78"/>
  <c r="J20" i="78"/>
  <c r="K20" i="78"/>
  <c r="L20" i="78"/>
  <c r="M20" i="78"/>
  <c r="C21" i="78"/>
  <c r="D21" i="78"/>
  <c r="E21" i="78"/>
  <c r="F21" i="78"/>
  <c r="G21" i="78"/>
  <c r="H21" i="78"/>
  <c r="I21" i="78"/>
  <c r="J21" i="78"/>
  <c r="K21" i="78"/>
  <c r="L21" i="78"/>
  <c r="M21" i="78"/>
  <c r="C22" i="78"/>
  <c r="D22" i="78"/>
  <c r="E22" i="78"/>
  <c r="F22" i="78"/>
  <c r="G22" i="78"/>
  <c r="H22" i="78"/>
  <c r="I22" i="78"/>
  <c r="J22" i="78"/>
  <c r="K22" i="78"/>
  <c r="L22" i="78"/>
  <c r="M22" i="78"/>
  <c r="C23" i="78"/>
  <c r="D23" i="78"/>
  <c r="E23" i="78"/>
  <c r="F23" i="78"/>
  <c r="G23" i="78"/>
  <c r="H23" i="78"/>
  <c r="I23" i="78"/>
  <c r="J23" i="78"/>
  <c r="K23" i="78"/>
  <c r="L23" i="78"/>
  <c r="M23" i="78"/>
  <c r="C24" i="78"/>
  <c r="D24" i="78"/>
  <c r="E24" i="78"/>
  <c r="F24" i="78"/>
  <c r="G24" i="78"/>
  <c r="H24" i="78"/>
  <c r="I24" i="78"/>
  <c r="J24" i="78"/>
  <c r="K24" i="78"/>
  <c r="L24" i="78"/>
  <c r="M24" i="78"/>
  <c r="C25" i="78"/>
  <c r="D25" i="78"/>
  <c r="E25" i="78"/>
  <c r="F25" i="78"/>
  <c r="G25" i="78"/>
  <c r="H25" i="78"/>
  <c r="I25" i="78"/>
  <c r="J25" i="78"/>
  <c r="K25" i="78"/>
  <c r="L25" i="78"/>
  <c r="M25" i="78"/>
  <c r="C26" i="78"/>
  <c r="D26" i="78"/>
  <c r="E26" i="78"/>
  <c r="F26" i="78"/>
  <c r="G26" i="78"/>
  <c r="H26" i="78"/>
  <c r="I26" i="78"/>
  <c r="J26" i="78"/>
  <c r="K26" i="78"/>
  <c r="L26" i="78"/>
  <c r="M26" i="78"/>
  <c r="C27" i="78"/>
  <c r="D27" i="78"/>
  <c r="E27" i="78"/>
  <c r="F27" i="78"/>
  <c r="G27" i="78"/>
  <c r="H27" i="78"/>
  <c r="I27" i="78"/>
  <c r="J27" i="78"/>
  <c r="K27" i="78"/>
  <c r="L27" i="78"/>
  <c r="M27" i="78"/>
  <c r="C28" i="78"/>
  <c r="D28" i="78"/>
  <c r="E28" i="78"/>
  <c r="F28" i="78"/>
  <c r="G28" i="78"/>
  <c r="H28" i="78"/>
  <c r="I28" i="78"/>
  <c r="J28" i="78"/>
  <c r="K28" i="78"/>
  <c r="L28" i="78"/>
  <c r="M28" i="78"/>
  <c r="C29" i="78"/>
  <c r="D29" i="78"/>
  <c r="E29" i="78"/>
  <c r="F29" i="78"/>
  <c r="G29" i="78"/>
  <c r="H29" i="78"/>
  <c r="I29" i="78"/>
  <c r="J29" i="78"/>
  <c r="K29" i="78"/>
  <c r="L29" i="78"/>
  <c r="M29" i="78"/>
  <c r="C31" i="78"/>
  <c r="D31" i="78"/>
  <c r="E31" i="78"/>
  <c r="F31" i="78"/>
  <c r="G31" i="78"/>
  <c r="H31" i="78"/>
  <c r="I31" i="78"/>
  <c r="J31" i="78"/>
  <c r="K31" i="78"/>
  <c r="L31" i="78"/>
  <c r="M31" i="78"/>
  <c r="C32" i="78"/>
  <c r="D32" i="78"/>
  <c r="E32" i="78"/>
  <c r="F32" i="78"/>
  <c r="G32" i="78"/>
  <c r="H32" i="78"/>
  <c r="I32" i="78"/>
  <c r="J32" i="78"/>
  <c r="K32" i="78"/>
  <c r="L32" i="78"/>
  <c r="M32" i="78"/>
  <c r="C33" i="78"/>
  <c r="D33" i="78"/>
  <c r="E33" i="78"/>
  <c r="F33" i="78"/>
  <c r="G33" i="78"/>
  <c r="H33" i="78"/>
  <c r="I33" i="78"/>
  <c r="J33" i="78"/>
  <c r="K33" i="78"/>
  <c r="L33" i="78"/>
  <c r="M33" i="78"/>
  <c r="C34" i="78"/>
  <c r="D34" i="78"/>
  <c r="E34" i="78"/>
  <c r="F34" i="78"/>
  <c r="G34" i="78"/>
  <c r="H34" i="78"/>
  <c r="I34" i="78"/>
  <c r="J34" i="78"/>
  <c r="K34" i="78"/>
  <c r="L34" i="78"/>
  <c r="M34" i="78"/>
  <c r="C35" i="78"/>
  <c r="D35" i="78"/>
  <c r="E35" i="78"/>
  <c r="F35" i="78"/>
  <c r="G35" i="78"/>
  <c r="H35" i="78"/>
  <c r="I35" i="78"/>
  <c r="J35" i="78"/>
  <c r="K35" i="78"/>
  <c r="L35" i="78"/>
  <c r="M35" i="78"/>
  <c r="C36" i="78"/>
  <c r="D36" i="78"/>
  <c r="E36" i="78"/>
  <c r="F36" i="78"/>
  <c r="G36" i="78"/>
  <c r="H36" i="78"/>
  <c r="I36" i="78"/>
  <c r="J36" i="78"/>
  <c r="K36" i="78"/>
  <c r="L36" i="78"/>
  <c r="M36" i="78"/>
  <c r="C37" i="78"/>
  <c r="D37" i="78"/>
  <c r="E37" i="78"/>
  <c r="F37" i="78"/>
  <c r="G37" i="78"/>
  <c r="H37" i="78"/>
  <c r="I37" i="78"/>
  <c r="J37" i="78"/>
  <c r="K37" i="78"/>
  <c r="L37" i="78"/>
  <c r="M37" i="78"/>
  <c r="C38" i="78"/>
  <c r="D38" i="78"/>
  <c r="E38" i="78"/>
  <c r="F38" i="78"/>
  <c r="G38" i="78"/>
  <c r="H38" i="78"/>
  <c r="I38" i="78"/>
  <c r="J38" i="73"/>
  <c r="J38" i="78"/>
  <c r="K38" i="73"/>
  <c r="K38" i="78"/>
  <c r="L38" i="78"/>
  <c r="M38" i="78"/>
  <c r="C39" i="78"/>
  <c r="D39" i="78"/>
  <c r="E39" i="78"/>
  <c r="F39" i="78"/>
  <c r="G39" i="78"/>
  <c r="H39" i="78"/>
  <c r="I39" i="78"/>
  <c r="J39" i="78"/>
  <c r="K39" i="78"/>
  <c r="L39" i="78"/>
  <c r="M39" i="78"/>
  <c r="M40" i="78"/>
  <c r="N30" i="78"/>
  <c r="M30" i="77"/>
  <c r="M4" i="77"/>
  <c r="M5" i="77"/>
  <c r="M6" i="77"/>
  <c r="M7" i="77"/>
  <c r="M8" i="77"/>
  <c r="M9" i="77"/>
  <c r="M10" i="77"/>
  <c r="M11" i="77"/>
  <c r="M12" i="77"/>
  <c r="M13" i="77"/>
  <c r="M14" i="77"/>
  <c r="M15" i="77"/>
  <c r="M16" i="77"/>
  <c r="M17" i="77"/>
  <c r="M18" i="77"/>
  <c r="M19" i="77"/>
  <c r="M20" i="77"/>
  <c r="M21" i="77"/>
  <c r="M22" i="77"/>
  <c r="M23" i="77"/>
  <c r="M24" i="77"/>
  <c r="M25" i="77"/>
  <c r="M26" i="77"/>
  <c r="M27" i="77"/>
  <c r="M28" i="77"/>
  <c r="M29" i="77"/>
  <c r="M31" i="77"/>
  <c r="M32" i="77"/>
  <c r="M33" i="77"/>
  <c r="M34" i="77"/>
  <c r="M35" i="77"/>
  <c r="M36" i="77"/>
  <c r="M37" i="77"/>
  <c r="M38" i="77"/>
  <c r="M39" i="77"/>
  <c r="M40" i="77"/>
  <c r="N30" i="77"/>
  <c r="M30" i="76"/>
  <c r="M30" i="75"/>
  <c r="M4" i="75"/>
  <c r="M5" i="75"/>
  <c r="M6" i="75"/>
  <c r="M7" i="75"/>
  <c r="M8" i="75"/>
  <c r="M9" i="75"/>
  <c r="M10" i="75"/>
  <c r="M11" i="75"/>
  <c r="M12" i="75"/>
  <c r="M13" i="75"/>
  <c r="M14" i="75"/>
  <c r="M15" i="75"/>
  <c r="M16" i="75"/>
  <c r="M17" i="75"/>
  <c r="M18" i="75"/>
  <c r="M19" i="75"/>
  <c r="M20" i="75"/>
  <c r="M21" i="75"/>
  <c r="M22" i="75"/>
  <c r="M23" i="75"/>
  <c r="M24" i="75"/>
  <c r="M25" i="75"/>
  <c r="M26" i="75"/>
  <c r="M27" i="75"/>
  <c r="M28" i="75"/>
  <c r="M29" i="75"/>
  <c r="M31" i="75"/>
  <c r="M32" i="75"/>
  <c r="M33" i="75"/>
  <c r="M34" i="75"/>
  <c r="M35" i="75"/>
  <c r="M36" i="75"/>
  <c r="M37" i="75"/>
  <c r="M38" i="75"/>
  <c r="M39" i="75"/>
  <c r="M40" i="75"/>
  <c r="N30" i="75"/>
  <c r="M30" i="74"/>
  <c r="M4" i="74"/>
  <c r="M5" i="74"/>
  <c r="M6" i="74"/>
  <c r="M7" i="74"/>
  <c r="M8" i="74"/>
  <c r="M9" i="74"/>
  <c r="M10" i="74"/>
  <c r="M11" i="74"/>
  <c r="M12" i="74"/>
  <c r="M13" i="74"/>
  <c r="M14" i="74"/>
  <c r="M15" i="74"/>
  <c r="M16" i="74"/>
  <c r="M17" i="74"/>
  <c r="M18" i="74"/>
  <c r="M19" i="74"/>
  <c r="M20" i="74"/>
  <c r="M21" i="74"/>
  <c r="M22" i="74"/>
  <c r="M23" i="74"/>
  <c r="M24" i="74"/>
  <c r="M25" i="74"/>
  <c r="M26" i="74"/>
  <c r="M27" i="74"/>
  <c r="M28" i="74"/>
  <c r="M29" i="74"/>
  <c r="M31" i="74"/>
  <c r="M32" i="74"/>
  <c r="M33" i="74"/>
  <c r="M34" i="74"/>
  <c r="M35" i="74"/>
  <c r="M36" i="74"/>
  <c r="M37" i="74"/>
  <c r="M38" i="74"/>
  <c r="M39" i="74"/>
  <c r="M40" i="74"/>
  <c r="N30" i="74"/>
  <c r="C30" i="63"/>
  <c r="C30" i="65"/>
  <c r="C30" i="67"/>
  <c r="C30" i="69"/>
  <c r="C30" i="72"/>
  <c r="D30" i="63"/>
  <c r="D30" i="65"/>
  <c r="D30" i="67"/>
  <c r="D30" i="69"/>
  <c r="D30" i="72"/>
  <c r="E30" i="63"/>
  <c r="E30" i="65"/>
  <c r="E30" i="67"/>
  <c r="E30" i="69"/>
  <c r="E30" i="72"/>
  <c r="F30" i="63"/>
  <c r="F30" i="65"/>
  <c r="F30" i="67"/>
  <c r="F30" i="69"/>
  <c r="F30" i="72"/>
  <c r="G30" i="63"/>
  <c r="G30" i="65"/>
  <c r="G30" i="67"/>
  <c r="G30" i="69"/>
  <c r="G30" i="72"/>
  <c r="H30" i="63"/>
  <c r="H30" i="65"/>
  <c r="H30" i="67"/>
  <c r="H30" i="69"/>
  <c r="H30" i="72"/>
  <c r="I30" i="63"/>
  <c r="I30" i="65"/>
  <c r="I30" i="67"/>
  <c r="I30" i="69"/>
  <c r="I30" i="72"/>
  <c r="J30" i="63"/>
  <c r="J30" i="65"/>
  <c r="J30" i="67"/>
  <c r="J30" i="69"/>
  <c r="J30" i="72"/>
  <c r="K30" i="63"/>
  <c r="K30" i="65"/>
  <c r="K30" i="67"/>
  <c r="K30" i="69"/>
  <c r="K30" i="72"/>
  <c r="L30" i="63"/>
  <c r="L30" i="65"/>
  <c r="L30" i="67"/>
  <c r="L30" i="69"/>
  <c r="L30" i="72"/>
  <c r="M30" i="72"/>
  <c r="C4" i="63"/>
  <c r="C4" i="65"/>
  <c r="C4" i="67"/>
  <c r="C4" i="69"/>
  <c r="C4" i="72"/>
  <c r="D4" i="63"/>
  <c r="D4" i="65"/>
  <c r="D4" i="67"/>
  <c r="D4" i="69"/>
  <c r="D4" i="72"/>
  <c r="E4" i="63"/>
  <c r="E4" i="65"/>
  <c r="E4" i="67"/>
  <c r="E4" i="69"/>
  <c r="E4" i="72"/>
  <c r="F4" i="63"/>
  <c r="F4" i="65"/>
  <c r="F4" i="67"/>
  <c r="F4" i="69"/>
  <c r="F4" i="72"/>
  <c r="G4" i="63"/>
  <c r="G4" i="65"/>
  <c r="G4" i="67"/>
  <c r="G4" i="69"/>
  <c r="G4" i="72"/>
  <c r="H4" i="63"/>
  <c r="H4" i="65"/>
  <c r="H4" i="67"/>
  <c r="H4" i="69"/>
  <c r="H4" i="72"/>
  <c r="I4" i="63"/>
  <c r="I4" i="65"/>
  <c r="I4" i="67"/>
  <c r="I4" i="69"/>
  <c r="I4" i="72"/>
  <c r="J4" i="63"/>
  <c r="J4" i="65"/>
  <c r="J4" i="67"/>
  <c r="J4" i="69"/>
  <c r="J4" i="72"/>
  <c r="K4" i="63"/>
  <c r="K4" i="65"/>
  <c r="K4" i="67"/>
  <c r="K4" i="69"/>
  <c r="K4" i="72"/>
  <c r="L4" i="63"/>
  <c r="L4" i="65"/>
  <c r="L4" i="67"/>
  <c r="L4" i="72"/>
  <c r="M4" i="72"/>
  <c r="C5" i="63"/>
  <c r="C5" i="65"/>
  <c r="C5" i="67"/>
  <c r="C5" i="69"/>
  <c r="C5" i="72"/>
  <c r="D5" i="63"/>
  <c r="D5" i="65"/>
  <c r="D5" i="67"/>
  <c r="D5" i="69"/>
  <c r="D5" i="72"/>
  <c r="E5" i="63"/>
  <c r="E5" i="65"/>
  <c r="E5" i="67"/>
  <c r="E5" i="69"/>
  <c r="E5" i="72"/>
  <c r="F5" i="63"/>
  <c r="F5" i="65"/>
  <c r="F5" i="67"/>
  <c r="F5" i="69"/>
  <c r="F5" i="72"/>
  <c r="G5" i="63"/>
  <c r="G5" i="65"/>
  <c r="G5" i="67"/>
  <c r="G5" i="69"/>
  <c r="G5" i="72"/>
  <c r="H5" i="63"/>
  <c r="H5" i="65"/>
  <c r="H5" i="67"/>
  <c r="H5" i="69"/>
  <c r="H5" i="72"/>
  <c r="I5" i="63"/>
  <c r="I5" i="65"/>
  <c r="I5" i="67"/>
  <c r="I5" i="69"/>
  <c r="I5" i="72"/>
  <c r="J5" i="63"/>
  <c r="J5" i="65"/>
  <c r="J5" i="67"/>
  <c r="J5" i="69"/>
  <c r="J5" i="72"/>
  <c r="K5" i="63"/>
  <c r="K5" i="65"/>
  <c r="K5" i="67"/>
  <c r="K5" i="69"/>
  <c r="K5" i="72"/>
  <c r="L5" i="63"/>
  <c r="L5" i="65"/>
  <c r="L5" i="67"/>
  <c r="L5" i="72"/>
  <c r="M5" i="72"/>
  <c r="C6" i="63"/>
  <c r="C6" i="65"/>
  <c r="C6" i="67"/>
  <c r="C6" i="69"/>
  <c r="C6" i="72"/>
  <c r="D6" i="63"/>
  <c r="D6" i="65"/>
  <c r="D6" i="67"/>
  <c r="D6" i="69"/>
  <c r="D6" i="72"/>
  <c r="E6" i="63"/>
  <c r="E6" i="65"/>
  <c r="E6" i="67"/>
  <c r="E6" i="69"/>
  <c r="E6" i="72"/>
  <c r="F6" i="63"/>
  <c r="F6" i="65"/>
  <c r="F6" i="67"/>
  <c r="F6" i="69"/>
  <c r="F6" i="72"/>
  <c r="G6" i="63"/>
  <c r="G6" i="65"/>
  <c r="G6" i="67"/>
  <c r="G6" i="69"/>
  <c r="G6" i="72"/>
  <c r="H6" i="63"/>
  <c r="H6" i="65"/>
  <c r="H6" i="67"/>
  <c r="H6" i="69"/>
  <c r="H6" i="72"/>
  <c r="I6" i="63"/>
  <c r="I6" i="65"/>
  <c r="I6" i="67"/>
  <c r="I6" i="69"/>
  <c r="I6" i="72"/>
  <c r="J6" i="63"/>
  <c r="J6" i="65"/>
  <c r="J6" i="67"/>
  <c r="J6" i="69"/>
  <c r="J6" i="72"/>
  <c r="K6" i="63"/>
  <c r="K6" i="65"/>
  <c r="K6" i="67"/>
  <c r="K6" i="69"/>
  <c r="K6" i="72"/>
  <c r="L6" i="63"/>
  <c r="L6" i="65"/>
  <c r="L6" i="67"/>
  <c r="L6" i="72"/>
  <c r="M6" i="72"/>
  <c r="C7" i="63"/>
  <c r="C7" i="65"/>
  <c r="C7" i="67"/>
  <c r="C7" i="69"/>
  <c r="C7" i="72"/>
  <c r="D7" i="63"/>
  <c r="D7" i="65"/>
  <c r="D7" i="67"/>
  <c r="D7" i="69"/>
  <c r="D7" i="72"/>
  <c r="E7" i="63"/>
  <c r="E7" i="65"/>
  <c r="E7" i="67"/>
  <c r="E7" i="69"/>
  <c r="E7" i="72"/>
  <c r="F7" i="63"/>
  <c r="F7" i="65"/>
  <c r="F7" i="67"/>
  <c r="F7" i="69"/>
  <c r="F7" i="72"/>
  <c r="G7" i="63"/>
  <c r="G7" i="65"/>
  <c r="G7" i="67"/>
  <c r="G7" i="69"/>
  <c r="G7" i="72"/>
  <c r="H7" i="63"/>
  <c r="H7" i="65"/>
  <c r="H7" i="67"/>
  <c r="H7" i="69"/>
  <c r="H7" i="72"/>
  <c r="I7" i="63"/>
  <c r="I7" i="65"/>
  <c r="I7" i="67"/>
  <c r="I7" i="69"/>
  <c r="I7" i="72"/>
  <c r="J7" i="63"/>
  <c r="J7" i="65"/>
  <c r="J7" i="67"/>
  <c r="J7" i="69"/>
  <c r="J7" i="72"/>
  <c r="K7" i="63"/>
  <c r="K7" i="65"/>
  <c r="K7" i="67"/>
  <c r="K7" i="69"/>
  <c r="K7" i="72"/>
  <c r="L7" i="63"/>
  <c r="L7" i="65"/>
  <c r="L7" i="67"/>
  <c r="L7" i="72"/>
  <c r="M7" i="72"/>
  <c r="C8" i="63"/>
  <c r="C8" i="65"/>
  <c r="C8" i="67"/>
  <c r="C8" i="69"/>
  <c r="C8" i="72"/>
  <c r="D8" i="63"/>
  <c r="D8" i="65"/>
  <c r="D8" i="67"/>
  <c r="D8" i="69"/>
  <c r="D8" i="72"/>
  <c r="E8" i="63"/>
  <c r="E8" i="65"/>
  <c r="E8" i="67"/>
  <c r="E8" i="69"/>
  <c r="E8" i="72"/>
  <c r="F8" i="63"/>
  <c r="F8" i="65"/>
  <c r="F8" i="67"/>
  <c r="F8" i="69"/>
  <c r="F8" i="72"/>
  <c r="G8" i="63"/>
  <c r="G8" i="65"/>
  <c r="G8" i="67"/>
  <c r="G8" i="69"/>
  <c r="G8" i="72"/>
  <c r="H8" i="63"/>
  <c r="H8" i="65"/>
  <c r="H8" i="67"/>
  <c r="H8" i="69"/>
  <c r="H8" i="72"/>
  <c r="I8" i="63"/>
  <c r="I8" i="65"/>
  <c r="I8" i="67"/>
  <c r="I8" i="69"/>
  <c r="I8" i="72"/>
  <c r="J8" i="63"/>
  <c r="J8" i="65"/>
  <c r="J8" i="67"/>
  <c r="J8" i="69"/>
  <c r="J8" i="72"/>
  <c r="K8" i="63"/>
  <c r="K8" i="65"/>
  <c r="K8" i="67"/>
  <c r="K8" i="69"/>
  <c r="K8" i="72"/>
  <c r="L8" i="63"/>
  <c r="L8" i="65"/>
  <c r="L8" i="67"/>
  <c r="L8" i="72"/>
  <c r="M8" i="72"/>
  <c r="C9" i="63"/>
  <c r="C9" i="65"/>
  <c r="C9" i="67"/>
  <c r="C9" i="69"/>
  <c r="C9" i="72"/>
  <c r="D9" i="63"/>
  <c r="D9" i="65"/>
  <c r="D9" i="67"/>
  <c r="D9" i="69"/>
  <c r="D9" i="72"/>
  <c r="E9" i="63"/>
  <c r="E9" i="65"/>
  <c r="E9" i="67"/>
  <c r="E9" i="69"/>
  <c r="E9" i="72"/>
  <c r="F9" i="63"/>
  <c r="F9" i="65"/>
  <c r="F9" i="67"/>
  <c r="F9" i="69"/>
  <c r="F9" i="72"/>
  <c r="G9" i="63"/>
  <c r="G9" i="65"/>
  <c r="G9" i="67"/>
  <c r="G9" i="69"/>
  <c r="G9" i="72"/>
  <c r="H9" i="63"/>
  <c r="H9" i="65"/>
  <c r="H9" i="67"/>
  <c r="H9" i="69"/>
  <c r="H9" i="72"/>
  <c r="I9" i="63"/>
  <c r="I9" i="65"/>
  <c r="I9" i="67"/>
  <c r="I9" i="69"/>
  <c r="I9" i="72"/>
  <c r="J9" i="63"/>
  <c r="J9" i="65"/>
  <c r="J9" i="67"/>
  <c r="J9" i="69"/>
  <c r="J9" i="72"/>
  <c r="K9" i="63"/>
  <c r="K9" i="65"/>
  <c r="K9" i="67"/>
  <c r="K9" i="69"/>
  <c r="K9" i="72"/>
  <c r="L9" i="63"/>
  <c r="L9" i="65"/>
  <c r="L9" i="67"/>
  <c r="L9" i="72"/>
  <c r="M9" i="72"/>
  <c r="C10" i="63"/>
  <c r="C10" i="65"/>
  <c r="C10" i="67"/>
  <c r="C10" i="69"/>
  <c r="C10" i="72"/>
  <c r="D10" i="63"/>
  <c r="D10" i="65"/>
  <c r="D10" i="67"/>
  <c r="D10" i="69"/>
  <c r="D10" i="72"/>
  <c r="E10" i="63"/>
  <c r="E10" i="65"/>
  <c r="E10" i="67"/>
  <c r="E10" i="69"/>
  <c r="E10" i="72"/>
  <c r="F10" i="63"/>
  <c r="F10" i="65"/>
  <c r="F10" i="67"/>
  <c r="F10" i="69"/>
  <c r="F10" i="72"/>
  <c r="G10" i="63"/>
  <c r="G10" i="65"/>
  <c r="G10" i="67"/>
  <c r="G10" i="69"/>
  <c r="G10" i="72"/>
  <c r="H10" i="63"/>
  <c r="H10" i="65"/>
  <c r="H10" i="67"/>
  <c r="H10" i="69"/>
  <c r="H10" i="72"/>
  <c r="I10" i="63"/>
  <c r="I10" i="65"/>
  <c r="I10" i="67"/>
  <c r="I10" i="69"/>
  <c r="I10" i="72"/>
  <c r="J10" i="63"/>
  <c r="J10" i="65"/>
  <c r="J10" i="67"/>
  <c r="J10" i="69"/>
  <c r="J10" i="72"/>
  <c r="K10" i="63"/>
  <c r="K10" i="65"/>
  <c r="K10" i="67"/>
  <c r="K10" i="69"/>
  <c r="K10" i="72"/>
  <c r="L10" i="63"/>
  <c r="L10" i="65"/>
  <c r="L10" i="67"/>
  <c r="L10" i="72"/>
  <c r="M10" i="72"/>
  <c r="C11" i="63"/>
  <c r="C11" i="65"/>
  <c r="C11" i="67"/>
  <c r="C11" i="69"/>
  <c r="C11" i="72"/>
  <c r="D11" i="62"/>
  <c r="D11" i="63"/>
  <c r="D11" i="65"/>
  <c r="D11" i="67"/>
  <c r="D11" i="69"/>
  <c r="D11" i="72"/>
  <c r="E11" i="63"/>
  <c r="E11" i="65"/>
  <c r="E11" i="67"/>
  <c r="E11" i="69"/>
  <c r="E11" i="72"/>
  <c r="F11" i="62"/>
  <c r="F11" i="63"/>
  <c r="F11" i="65"/>
  <c r="F11" i="67"/>
  <c r="F11" i="69"/>
  <c r="F11" i="72"/>
  <c r="G11" i="63"/>
  <c r="G11" i="65"/>
  <c r="G11" i="67"/>
  <c r="G11" i="69"/>
  <c r="G11" i="72"/>
  <c r="H11" i="63"/>
  <c r="H11" i="65"/>
  <c r="H11" i="67"/>
  <c r="H11" i="69"/>
  <c r="H11" i="72"/>
  <c r="I11" i="62"/>
  <c r="I11" i="63"/>
  <c r="I11" i="65"/>
  <c r="I11" i="67"/>
  <c r="I11" i="69"/>
  <c r="I11" i="72"/>
  <c r="J11" i="63"/>
  <c r="J11" i="65"/>
  <c r="J11" i="67"/>
  <c r="J11" i="69"/>
  <c r="J11" i="72"/>
  <c r="K11" i="63"/>
  <c r="K11" i="65"/>
  <c r="K11" i="67"/>
  <c r="K11" i="69"/>
  <c r="K11" i="72"/>
  <c r="L11" i="63"/>
  <c r="L11" i="65"/>
  <c r="L11" i="67"/>
  <c r="L11" i="72"/>
  <c r="M11" i="72"/>
  <c r="C12" i="63"/>
  <c r="C12" i="65"/>
  <c r="C12" i="67"/>
  <c r="C12" i="69"/>
  <c r="C12" i="72"/>
  <c r="D12" i="63"/>
  <c r="D12" i="65"/>
  <c r="D12" i="67"/>
  <c r="D12" i="69"/>
  <c r="D12" i="72"/>
  <c r="E12" i="63"/>
  <c r="E12" i="65"/>
  <c r="E12" i="67"/>
  <c r="E12" i="69"/>
  <c r="E12" i="72"/>
  <c r="F12" i="63"/>
  <c r="F12" i="65"/>
  <c r="F12" i="67"/>
  <c r="F12" i="69"/>
  <c r="F12" i="72"/>
  <c r="G12" i="63"/>
  <c r="G12" i="65"/>
  <c r="G12" i="67"/>
  <c r="G12" i="69"/>
  <c r="G12" i="72"/>
  <c r="H12" i="63"/>
  <c r="H12" i="65"/>
  <c r="H12" i="67"/>
  <c r="H12" i="69"/>
  <c r="H12" i="72"/>
  <c r="I12" i="63"/>
  <c r="I12" i="65"/>
  <c r="I12" i="67"/>
  <c r="I12" i="69"/>
  <c r="I12" i="72"/>
  <c r="J12" i="63"/>
  <c r="J12" i="65"/>
  <c r="J12" i="67"/>
  <c r="J12" i="69"/>
  <c r="J12" i="72"/>
  <c r="K12" i="63"/>
  <c r="K12" i="65"/>
  <c r="K12" i="67"/>
  <c r="K12" i="69"/>
  <c r="K12" i="72"/>
  <c r="L12" i="63"/>
  <c r="L12" i="65"/>
  <c r="L12" i="67"/>
  <c r="L12" i="72"/>
  <c r="M12" i="72"/>
  <c r="C13" i="63"/>
  <c r="C13" i="65"/>
  <c r="C13" i="67"/>
  <c r="C13" i="69"/>
  <c r="C13" i="72"/>
  <c r="D13" i="63"/>
  <c r="D13" i="65"/>
  <c r="D13" i="67"/>
  <c r="D13" i="69"/>
  <c r="D13" i="72"/>
  <c r="E13" i="63"/>
  <c r="E13" i="65"/>
  <c r="E13" i="67"/>
  <c r="E13" i="69"/>
  <c r="E13" i="72"/>
  <c r="F13" i="63"/>
  <c r="F13" i="65"/>
  <c r="F13" i="67"/>
  <c r="F13" i="69"/>
  <c r="F13" i="72"/>
  <c r="G13" i="63"/>
  <c r="G13" i="65"/>
  <c r="G13" i="67"/>
  <c r="G13" i="69"/>
  <c r="G13" i="72"/>
  <c r="H13" i="63"/>
  <c r="H13" i="65"/>
  <c r="H13" i="67"/>
  <c r="H13" i="69"/>
  <c r="H13" i="72"/>
  <c r="I13" i="63"/>
  <c r="I13" i="65"/>
  <c r="I13" i="67"/>
  <c r="I13" i="69"/>
  <c r="I13" i="72"/>
  <c r="J13" i="63"/>
  <c r="J13" i="65"/>
  <c r="J13" i="67"/>
  <c r="J13" i="69"/>
  <c r="J13" i="72"/>
  <c r="K13" i="63"/>
  <c r="K13" i="65"/>
  <c r="K13" i="67"/>
  <c r="K13" i="69"/>
  <c r="K13" i="72"/>
  <c r="L13" i="63"/>
  <c r="L13" i="65"/>
  <c r="L13" i="67"/>
  <c r="L13" i="72"/>
  <c r="M13" i="72"/>
  <c r="C14" i="63"/>
  <c r="C14" i="65"/>
  <c r="C14" i="67"/>
  <c r="C14" i="69"/>
  <c r="C14" i="72"/>
  <c r="D14" i="63"/>
  <c r="D14" i="65"/>
  <c r="D14" i="67"/>
  <c r="D14" i="69"/>
  <c r="D14" i="72"/>
  <c r="E14" i="63"/>
  <c r="E14" i="65"/>
  <c r="E14" i="67"/>
  <c r="E14" i="69"/>
  <c r="E14" i="72"/>
  <c r="F14" i="63"/>
  <c r="F14" i="65"/>
  <c r="F14" i="67"/>
  <c r="F14" i="69"/>
  <c r="F14" i="72"/>
  <c r="G14" i="63"/>
  <c r="G14" i="65"/>
  <c r="G14" i="67"/>
  <c r="G14" i="69"/>
  <c r="G14" i="72"/>
  <c r="H14" i="63"/>
  <c r="H14" i="65"/>
  <c r="H14" i="67"/>
  <c r="H14" i="69"/>
  <c r="H14" i="72"/>
  <c r="I14" i="63"/>
  <c r="I14" i="65"/>
  <c r="I14" i="67"/>
  <c r="I14" i="69"/>
  <c r="I14" i="72"/>
  <c r="J14" i="63"/>
  <c r="J14" i="65"/>
  <c r="J14" i="67"/>
  <c r="J14" i="69"/>
  <c r="J14" i="72"/>
  <c r="K14" i="63"/>
  <c r="K14" i="65"/>
  <c r="K14" i="67"/>
  <c r="K14" i="69"/>
  <c r="K14" i="72"/>
  <c r="L14" i="63"/>
  <c r="L14" i="65"/>
  <c r="L14" i="67"/>
  <c r="L14" i="72"/>
  <c r="M14" i="72"/>
  <c r="C15" i="63"/>
  <c r="C15" i="65"/>
  <c r="C15" i="67"/>
  <c r="C15" i="69"/>
  <c r="C15" i="72"/>
  <c r="D15" i="63"/>
  <c r="D15" i="65"/>
  <c r="D15" i="67"/>
  <c r="D15" i="69"/>
  <c r="D15" i="72"/>
  <c r="E15" i="63"/>
  <c r="E15" i="65"/>
  <c r="E15" i="67"/>
  <c r="E15" i="69"/>
  <c r="E15" i="72"/>
  <c r="F15" i="63"/>
  <c r="F15" i="65"/>
  <c r="F15" i="67"/>
  <c r="F15" i="69"/>
  <c r="F15" i="72"/>
  <c r="G15" i="63"/>
  <c r="G15" i="65"/>
  <c r="G15" i="67"/>
  <c r="G15" i="69"/>
  <c r="G15" i="72"/>
  <c r="H15" i="63"/>
  <c r="H15" i="65"/>
  <c r="H15" i="67"/>
  <c r="H15" i="69"/>
  <c r="H15" i="72"/>
  <c r="I15" i="63"/>
  <c r="I15" i="65"/>
  <c r="I15" i="67"/>
  <c r="I15" i="69"/>
  <c r="I15" i="72"/>
  <c r="J15" i="63"/>
  <c r="J15" i="65"/>
  <c r="J15" i="67"/>
  <c r="J15" i="69"/>
  <c r="J15" i="72"/>
  <c r="K15" i="63"/>
  <c r="K15" i="65"/>
  <c r="K15" i="67"/>
  <c r="K15" i="69"/>
  <c r="K15" i="72"/>
  <c r="L15" i="63"/>
  <c r="L15" i="65"/>
  <c r="L15" i="67"/>
  <c r="L15" i="72"/>
  <c r="M15" i="72"/>
  <c r="C16" i="63"/>
  <c r="C16" i="65"/>
  <c r="C16" i="67"/>
  <c r="C16" i="69"/>
  <c r="C16" i="72"/>
  <c r="D16" i="63"/>
  <c r="D16" i="65"/>
  <c r="D16" i="67"/>
  <c r="D16" i="69"/>
  <c r="D16" i="72"/>
  <c r="E16" i="63"/>
  <c r="E16" i="65"/>
  <c r="E16" i="67"/>
  <c r="E16" i="69"/>
  <c r="E16" i="72"/>
  <c r="F16" i="63"/>
  <c r="F16" i="65"/>
  <c r="F16" i="67"/>
  <c r="F16" i="69"/>
  <c r="F16" i="72"/>
  <c r="G16" i="63"/>
  <c r="G16" i="65"/>
  <c r="G16" i="67"/>
  <c r="G16" i="69"/>
  <c r="G16" i="72"/>
  <c r="H16" i="63"/>
  <c r="H16" i="65"/>
  <c r="H16" i="67"/>
  <c r="H16" i="69"/>
  <c r="H16" i="72"/>
  <c r="I16" i="63"/>
  <c r="I16" i="65"/>
  <c r="I16" i="67"/>
  <c r="I16" i="69"/>
  <c r="I16" i="72"/>
  <c r="J16" i="63"/>
  <c r="J16" i="65"/>
  <c r="J16" i="67"/>
  <c r="J16" i="69"/>
  <c r="J16" i="72"/>
  <c r="K16" i="63"/>
  <c r="K16" i="65"/>
  <c r="K16" i="67"/>
  <c r="K16" i="69"/>
  <c r="K16" i="72"/>
  <c r="L16" i="63"/>
  <c r="L16" i="65"/>
  <c r="L16" i="67"/>
  <c r="L16" i="72"/>
  <c r="M16" i="72"/>
  <c r="C17" i="63"/>
  <c r="C17" i="65"/>
  <c r="C17" i="67"/>
  <c r="C17" i="69"/>
  <c r="C17" i="72"/>
  <c r="D17" i="63"/>
  <c r="D17" i="65"/>
  <c r="D17" i="67"/>
  <c r="D17" i="69"/>
  <c r="D17" i="72"/>
  <c r="E17" i="63"/>
  <c r="E17" i="65"/>
  <c r="E17" i="67"/>
  <c r="E17" i="69"/>
  <c r="E17" i="72"/>
  <c r="F17" i="63"/>
  <c r="F17" i="65"/>
  <c r="F17" i="67"/>
  <c r="F17" i="69"/>
  <c r="F17" i="72"/>
  <c r="G17" i="63"/>
  <c r="G17" i="65"/>
  <c r="G17" i="67"/>
  <c r="G17" i="69"/>
  <c r="G17" i="72"/>
  <c r="H17" i="63"/>
  <c r="H17" i="65"/>
  <c r="H17" i="67"/>
  <c r="H17" i="69"/>
  <c r="H17" i="72"/>
  <c r="I17" i="63"/>
  <c r="I17" i="65"/>
  <c r="I17" i="67"/>
  <c r="I17" i="69"/>
  <c r="I17" i="72"/>
  <c r="J17" i="63"/>
  <c r="J17" i="65"/>
  <c r="J17" i="67"/>
  <c r="J17" i="69"/>
  <c r="J17" i="72"/>
  <c r="K17" i="63"/>
  <c r="K17" i="65"/>
  <c r="K17" i="67"/>
  <c r="K17" i="69"/>
  <c r="K17" i="72"/>
  <c r="L17" i="63"/>
  <c r="L17" i="65"/>
  <c r="L17" i="67"/>
  <c r="L17" i="72"/>
  <c r="M17" i="72"/>
  <c r="C18" i="63"/>
  <c r="C18" i="65"/>
  <c r="C18" i="67"/>
  <c r="C18" i="69"/>
  <c r="C18" i="72"/>
  <c r="D18" i="63"/>
  <c r="D18" i="65"/>
  <c r="D18" i="67"/>
  <c r="D18" i="69"/>
  <c r="D18" i="72"/>
  <c r="E18" i="63"/>
  <c r="E18" i="65"/>
  <c r="E18" i="67"/>
  <c r="E18" i="69"/>
  <c r="E18" i="72"/>
  <c r="F18" i="63"/>
  <c r="F18" i="65"/>
  <c r="F18" i="67"/>
  <c r="F18" i="69"/>
  <c r="F18" i="72"/>
  <c r="G18" i="63"/>
  <c r="G18" i="65"/>
  <c r="G18" i="67"/>
  <c r="G18" i="69"/>
  <c r="G18" i="72"/>
  <c r="H18" i="63"/>
  <c r="H18" i="65"/>
  <c r="H18" i="67"/>
  <c r="H18" i="69"/>
  <c r="H18" i="72"/>
  <c r="I18" i="63"/>
  <c r="I18" i="65"/>
  <c r="I18" i="67"/>
  <c r="I18" i="69"/>
  <c r="I18" i="72"/>
  <c r="J18" i="63"/>
  <c r="J18" i="65"/>
  <c r="J18" i="67"/>
  <c r="J18" i="69"/>
  <c r="J18" i="72"/>
  <c r="K18" i="63"/>
  <c r="K18" i="65"/>
  <c r="K18" i="67"/>
  <c r="K18" i="69"/>
  <c r="K18" i="72"/>
  <c r="L18" i="63"/>
  <c r="L18" i="65"/>
  <c r="L18" i="67"/>
  <c r="L18" i="72"/>
  <c r="M18" i="72"/>
  <c r="C19" i="63"/>
  <c r="C19" i="65"/>
  <c r="C19" i="67"/>
  <c r="C19" i="69"/>
  <c r="C19" i="72"/>
  <c r="D19" i="63"/>
  <c r="D19" i="65"/>
  <c r="D19" i="67"/>
  <c r="D19" i="69"/>
  <c r="D19" i="72"/>
  <c r="E19" i="63"/>
  <c r="E19" i="65"/>
  <c r="E19" i="67"/>
  <c r="E19" i="69"/>
  <c r="E19" i="72"/>
  <c r="F19" i="63"/>
  <c r="F19" i="65"/>
  <c r="F19" i="67"/>
  <c r="F19" i="69"/>
  <c r="F19" i="72"/>
  <c r="G19" i="63"/>
  <c r="G19" i="65"/>
  <c r="G19" i="67"/>
  <c r="G19" i="69"/>
  <c r="G19" i="72"/>
  <c r="H19" i="63"/>
  <c r="H19" i="65"/>
  <c r="H19" i="67"/>
  <c r="H19" i="69"/>
  <c r="H19" i="72"/>
  <c r="I19" i="63"/>
  <c r="I19" i="65"/>
  <c r="I19" i="67"/>
  <c r="I19" i="69"/>
  <c r="I19" i="72"/>
  <c r="J19" i="63"/>
  <c r="J19" i="65"/>
  <c r="J19" i="67"/>
  <c r="J19" i="69"/>
  <c r="J19" i="72"/>
  <c r="K19" i="63"/>
  <c r="K19" i="65"/>
  <c r="K19" i="67"/>
  <c r="K19" i="69"/>
  <c r="K19" i="72"/>
  <c r="L19" i="63"/>
  <c r="L19" i="65"/>
  <c r="L19" i="67"/>
  <c r="L19" i="72"/>
  <c r="M19" i="72"/>
  <c r="C20" i="63"/>
  <c r="C20" i="65"/>
  <c r="C20" i="67"/>
  <c r="C20" i="69"/>
  <c r="C20" i="72"/>
  <c r="D20" i="63"/>
  <c r="D20" i="65"/>
  <c r="D20" i="67"/>
  <c r="D20" i="69"/>
  <c r="D20" i="72"/>
  <c r="E20" i="63"/>
  <c r="E20" i="65"/>
  <c r="E20" i="67"/>
  <c r="E20" i="69"/>
  <c r="E20" i="72"/>
  <c r="F20" i="63"/>
  <c r="F20" i="65"/>
  <c r="F20" i="67"/>
  <c r="F20" i="69"/>
  <c r="F20" i="72"/>
  <c r="G20" i="63"/>
  <c r="G20" i="65"/>
  <c r="G20" i="67"/>
  <c r="G20" i="69"/>
  <c r="G20" i="72"/>
  <c r="H20" i="63"/>
  <c r="H20" i="65"/>
  <c r="H20" i="67"/>
  <c r="H20" i="69"/>
  <c r="H20" i="72"/>
  <c r="I20" i="63"/>
  <c r="I20" i="65"/>
  <c r="I20" i="67"/>
  <c r="I20" i="69"/>
  <c r="I20" i="72"/>
  <c r="J20" i="63"/>
  <c r="J20" i="65"/>
  <c r="J20" i="67"/>
  <c r="J20" i="69"/>
  <c r="J20" i="72"/>
  <c r="K20" i="63"/>
  <c r="K20" i="65"/>
  <c r="K20" i="67"/>
  <c r="K20" i="69"/>
  <c r="K20" i="72"/>
  <c r="L20" i="63"/>
  <c r="L20" i="65"/>
  <c r="L20" i="67"/>
  <c r="L20" i="72"/>
  <c r="M20" i="72"/>
  <c r="C21" i="63"/>
  <c r="C21" i="65"/>
  <c r="C21" i="67"/>
  <c r="C21" i="69"/>
  <c r="C21" i="72"/>
  <c r="D21" i="63"/>
  <c r="D21" i="65"/>
  <c r="D21" i="67"/>
  <c r="D21" i="69"/>
  <c r="D21" i="72"/>
  <c r="E21" i="63"/>
  <c r="E21" i="65"/>
  <c r="E21" i="67"/>
  <c r="E21" i="69"/>
  <c r="E21" i="72"/>
  <c r="F21" i="63"/>
  <c r="F21" i="65"/>
  <c r="F21" i="67"/>
  <c r="F21" i="69"/>
  <c r="F21" i="72"/>
  <c r="G21" i="63"/>
  <c r="G21" i="65"/>
  <c r="G21" i="67"/>
  <c r="G21" i="69"/>
  <c r="G21" i="72"/>
  <c r="H21" i="63"/>
  <c r="H21" i="65"/>
  <c r="H21" i="67"/>
  <c r="H21" i="69"/>
  <c r="H21" i="72"/>
  <c r="I21" i="63"/>
  <c r="I21" i="65"/>
  <c r="I21" i="67"/>
  <c r="I21" i="69"/>
  <c r="I21" i="72"/>
  <c r="J21" i="63"/>
  <c r="J21" i="65"/>
  <c r="J21" i="67"/>
  <c r="J21" i="69"/>
  <c r="J21" i="72"/>
  <c r="K21" i="63"/>
  <c r="K21" i="65"/>
  <c r="K21" i="67"/>
  <c r="K21" i="69"/>
  <c r="K21" i="72"/>
  <c r="L21" i="63"/>
  <c r="L21" i="65"/>
  <c r="L21" i="67"/>
  <c r="L21" i="72"/>
  <c r="M21" i="72"/>
  <c r="C22" i="63"/>
  <c r="C22" i="65"/>
  <c r="C22" i="67"/>
  <c r="C22" i="69"/>
  <c r="C22" i="72"/>
  <c r="D22" i="63"/>
  <c r="D22" i="65"/>
  <c r="D22" i="67"/>
  <c r="D22" i="69"/>
  <c r="D22" i="72"/>
  <c r="E22" i="63"/>
  <c r="E22" i="65"/>
  <c r="E22" i="67"/>
  <c r="E22" i="69"/>
  <c r="E22" i="72"/>
  <c r="F22" i="63"/>
  <c r="F22" i="65"/>
  <c r="F22" i="67"/>
  <c r="F22" i="69"/>
  <c r="F22" i="72"/>
  <c r="G22" i="63"/>
  <c r="G22" i="65"/>
  <c r="G22" i="67"/>
  <c r="G22" i="69"/>
  <c r="G22" i="72"/>
  <c r="H22" i="63"/>
  <c r="H22" i="65"/>
  <c r="H22" i="67"/>
  <c r="H22" i="69"/>
  <c r="H22" i="72"/>
  <c r="I22" i="63"/>
  <c r="I22" i="65"/>
  <c r="I22" i="67"/>
  <c r="I22" i="69"/>
  <c r="I22" i="72"/>
  <c r="J22" i="63"/>
  <c r="J22" i="65"/>
  <c r="J22" i="67"/>
  <c r="J22" i="69"/>
  <c r="J22" i="72"/>
  <c r="K22" i="63"/>
  <c r="K22" i="65"/>
  <c r="K22" i="67"/>
  <c r="K22" i="69"/>
  <c r="K22" i="72"/>
  <c r="L22" i="63"/>
  <c r="L22" i="65"/>
  <c r="L22" i="67"/>
  <c r="L22" i="72"/>
  <c r="M22" i="72"/>
  <c r="C23" i="63"/>
  <c r="C23" i="65"/>
  <c r="C23" i="67"/>
  <c r="C23" i="69"/>
  <c r="C23" i="72"/>
  <c r="D23" i="63"/>
  <c r="D23" i="65"/>
  <c r="D23" i="67"/>
  <c r="D23" i="69"/>
  <c r="D23" i="72"/>
  <c r="E23" i="63"/>
  <c r="E23" i="65"/>
  <c r="E23" i="67"/>
  <c r="E23" i="69"/>
  <c r="E23" i="72"/>
  <c r="F23" i="63"/>
  <c r="F23" i="65"/>
  <c r="F23" i="67"/>
  <c r="F23" i="69"/>
  <c r="F23" i="72"/>
  <c r="G23" i="63"/>
  <c r="G23" i="65"/>
  <c r="G23" i="67"/>
  <c r="G23" i="69"/>
  <c r="G23" i="72"/>
  <c r="H23" i="63"/>
  <c r="H23" i="65"/>
  <c r="H23" i="67"/>
  <c r="H23" i="69"/>
  <c r="H23" i="72"/>
  <c r="I23" i="63"/>
  <c r="I23" i="65"/>
  <c r="I23" i="67"/>
  <c r="I23" i="69"/>
  <c r="I23" i="72"/>
  <c r="J23" i="63"/>
  <c r="J23" i="65"/>
  <c r="J23" i="67"/>
  <c r="J23" i="69"/>
  <c r="J23" i="72"/>
  <c r="K23" i="63"/>
  <c r="K23" i="65"/>
  <c r="K23" i="67"/>
  <c r="K23" i="69"/>
  <c r="K23" i="72"/>
  <c r="L23" i="63"/>
  <c r="L23" i="65"/>
  <c r="L23" i="67"/>
  <c r="L23" i="72"/>
  <c r="M23" i="72"/>
  <c r="C24" i="63"/>
  <c r="C24" i="65"/>
  <c r="C24" i="67"/>
  <c r="C24" i="69"/>
  <c r="C24" i="72"/>
  <c r="D24" i="63"/>
  <c r="D24" i="65"/>
  <c r="D24" i="67"/>
  <c r="D24" i="69"/>
  <c r="D24" i="72"/>
  <c r="E24" i="63"/>
  <c r="E24" i="65"/>
  <c r="E24" i="67"/>
  <c r="E24" i="69"/>
  <c r="E24" i="72"/>
  <c r="F24" i="63"/>
  <c r="F24" i="65"/>
  <c r="F24" i="67"/>
  <c r="F24" i="69"/>
  <c r="F24" i="72"/>
  <c r="G24" i="63"/>
  <c r="G24" i="65"/>
  <c r="G24" i="67"/>
  <c r="G24" i="69"/>
  <c r="G24" i="72"/>
  <c r="H24" i="63"/>
  <c r="H24" i="65"/>
  <c r="H24" i="67"/>
  <c r="H24" i="69"/>
  <c r="H24" i="72"/>
  <c r="I24" i="63"/>
  <c r="I24" i="65"/>
  <c r="I24" i="67"/>
  <c r="I24" i="69"/>
  <c r="I24" i="72"/>
  <c r="J24" i="63"/>
  <c r="J24" i="65"/>
  <c r="J24" i="67"/>
  <c r="J24" i="69"/>
  <c r="J24" i="72"/>
  <c r="K24" i="63"/>
  <c r="K24" i="65"/>
  <c r="K24" i="67"/>
  <c r="K24" i="69"/>
  <c r="K24" i="72"/>
  <c r="L24" i="63"/>
  <c r="L24" i="65"/>
  <c r="L24" i="67"/>
  <c r="L24" i="72"/>
  <c r="M24" i="72"/>
  <c r="C25" i="63"/>
  <c r="C25" i="65"/>
  <c r="C25" i="67"/>
  <c r="C25" i="69"/>
  <c r="C25" i="72"/>
  <c r="D25" i="63"/>
  <c r="D25" i="65"/>
  <c r="D25" i="67"/>
  <c r="D25" i="69"/>
  <c r="D25" i="72"/>
  <c r="E25" i="63"/>
  <c r="E25" i="65"/>
  <c r="E25" i="67"/>
  <c r="E25" i="69"/>
  <c r="E25" i="72"/>
  <c r="F25" i="63"/>
  <c r="F25" i="65"/>
  <c r="F25" i="67"/>
  <c r="F25" i="69"/>
  <c r="F25" i="72"/>
  <c r="G25" i="63"/>
  <c r="G25" i="65"/>
  <c r="G25" i="67"/>
  <c r="G25" i="69"/>
  <c r="G25" i="72"/>
  <c r="H25" i="63"/>
  <c r="H25" i="65"/>
  <c r="H25" i="67"/>
  <c r="H25" i="69"/>
  <c r="H25" i="72"/>
  <c r="I25" i="63"/>
  <c r="I25" i="65"/>
  <c r="I25" i="67"/>
  <c r="I25" i="69"/>
  <c r="I25" i="72"/>
  <c r="J25" i="63"/>
  <c r="J25" i="65"/>
  <c r="J25" i="67"/>
  <c r="J25" i="69"/>
  <c r="J25" i="72"/>
  <c r="K25" i="63"/>
  <c r="K25" i="65"/>
  <c r="K25" i="67"/>
  <c r="K25" i="69"/>
  <c r="K25" i="72"/>
  <c r="L25" i="63"/>
  <c r="L25" i="65"/>
  <c r="L25" i="67"/>
  <c r="L25" i="72"/>
  <c r="M25" i="72"/>
  <c r="C26" i="63"/>
  <c r="C26" i="65"/>
  <c r="C26" i="67"/>
  <c r="C26" i="69"/>
  <c r="C26" i="72"/>
  <c r="D26" i="63"/>
  <c r="D26" i="65"/>
  <c r="D26" i="67"/>
  <c r="D26" i="69"/>
  <c r="D26" i="72"/>
  <c r="E26" i="63"/>
  <c r="E26" i="65"/>
  <c r="E26" i="67"/>
  <c r="E26" i="69"/>
  <c r="E26" i="72"/>
  <c r="F26" i="63"/>
  <c r="F26" i="65"/>
  <c r="F26" i="67"/>
  <c r="F26" i="69"/>
  <c r="F26" i="72"/>
  <c r="G26" i="63"/>
  <c r="G26" i="65"/>
  <c r="G26" i="67"/>
  <c r="G26" i="69"/>
  <c r="G26" i="72"/>
  <c r="H26" i="63"/>
  <c r="H26" i="65"/>
  <c r="H26" i="67"/>
  <c r="H26" i="69"/>
  <c r="H26" i="72"/>
  <c r="I26" i="63"/>
  <c r="I26" i="65"/>
  <c r="I26" i="67"/>
  <c r="I26" i="69"/>
  <c r="I26" i="72"/>
  <c r="J26" i="63"/>
  <c r="J26" i="65"/>
  <c r="J26" i="67"/>
  <c r="J26" i="69"/>
  <c r="J26" i="72"/>
  <c r="K26" i="63"/>
  <c r="K26" i="65"/>
  <c r="K26" i="67"/>
  <c r="K26" i="69"/>
  <c r="K26" i="72"/>
  <c r="L26" i="63"/>
  <c r="L26" i="65"/>
  <c r="L26" i="67"/>
  <c r="L26" i="72"/>
  <c r="M26" i="72"/>
  <c r="C27" i="63"/>
  <c r="C27" i="65"/>
  <c r="C27" i="67"/>
  <c r="C27" i="69"/>
  <c r="C27" i="72"/>
  <c r="D27" i="63"/>
  <c r="D27" i="65"/>
  <c r="D27" i="67"/>
  <c r="D27" i="69"/>
  <c r="D27" i="72"/>
  <c r="E27" i="63"/>
  <c r="E27" i="65"/>
  <c r="E27" i="67"/>
  <c r="E27" i="69"/>
  <c r="E27" i="72"/>
  <c r="F27" i="63"/>
  <c r="F27" i="65"/>
  <c r="F27" i="67"/>
  <c r="F27" i="69"/>
  <c r="F27" i="72"/>
  <c r="G27" i="63"/>
  <c r="G27" i="65"/>
  <c r="G27" i="67"/>
  <c r="G27" i="69"/>
  <c r="G27" i="72"/>
  <c r="H27" i="63"/>
  <c r="H27" i="65"/>
  <c r="H27" i="67"/>
  <c r="H27" i="69"/>
  <c r="H27" i="72"/>
  <c r="I27" i="63"/>
  <c r="I27" i="65"/>
  <c r="I27" i="67"/>
  <c r="I27" i="69"/>
  <c r="I27" i="72"/>
  <c r="J27" i="63"/>
  <c r="J27" i="65"/>
  <c r="J27" i="67"/>
  <c r="J27" i="69"/>
  <c r="J27" i="72"/>
  <c r="K27" i="63"/>
  <c r="K27" i="65"/>
  <c r="K27" i="67"/>
  <c r="K27" i="69"/>
  <c r="K27" i="72"/>
  <c r="L27" i="63"/>
  <c r="L27" i="65"/>
  <c r="L27" i="67"/>
  <c r="L27" i="72"/>
  <c r="M27" i="72"/>
  <c r="C28" i="63"/>
  <c r="C28" i="65"/>
  <c r="C28" i="67"/>
  <c r="C28" i="69"/>
  <c r="C28" i="72"/>
  <c r="D28" i="63"/>
  <c r="D28" i="65"/>
  <c r="D28" i="67"/>
  <c r="D28" i="69"/>
  <c r="D28" i="72"/>
  <c r="E28" i="63"/>
  <c r="E28" i="65"/>
  <c r="E28" i="67"/>
  <c r="E28" i="69"/>
  <c r="E28" i="72"/>
  <c r="F28" i="63"/>
  <c r="F28" i="65"/>
  <c r="F28" i="67"/>
  <c r="F28" i="69"/>
  <c r="F28" i="72"/>
  <c r="G28" i="63"/>
  <c r="G28" i="65"/>
  <c r="G28" i="67"/>
  <c r="G28" i="69"/>
  <c r="G28" i="72"/>
  <c r="H28" i="63"/>
  <c r="H28" i="65"/>
  <c r="H28" i="67"/>
  <c r="H28" i="69"/>
  <c r="H28" i="72"/>
  <c r="I28" i="63"/>
  <c r="I28" i="65"/>
  <c r="I28" i="67"/>
  <c r="I28" i="69"/>
  <c r="I28" i="72"/>
  <c r="J28" i="63"/>
  <c r="J28" i="65"/>
  <c r="J28" i="67"/>
  <c r="J28" i="69"/>
  <c r="J28" i="72"/>
  <c r="K28" i="63"/>
  <c r="K28" i="65"/>
  <c r="K28" i="67"/>
  <c r="K28" i="69"/>
  <c r="K28" i="72"/>
  <c r="L28" i="63"/>
  <c r="L28" i="65"/>
  <c r="L28" i="67"/>
  <c r="L28" i="72"/>
  <c r="M28" i="72"/>
  <c r="C29" i="63"/>
  <c r="C29" i="65"/>
  <c r="C29" i="67"/>
  <c r="C29" i="69"/>
  <c r="C29" i="72"/>
  <c r="D29" i="63"/>
  <c r="D29" i="65"/>
  <c r="D29" i="67"/>
  <c r="D29" i="69"/>
  <c r="D29" i="72"/>
  <c r="E29" i="63"/>
  <c r="E29" i="65"/>
  <c r="E29" i="67"/>
  <c r="E29" i="69"/>
  <c r="E29" i="72"/>
  <c r="F29" i="63"/>
  <c r="F29" i="65"/>
  <c r="F29" i="67"/>
  <c r="F29" i="69"/>
  <c r="F29" i="72"/>
  <c r="G29" i="63"/>
  <c r="G29" i="65"/>
  <c r="G29" i="67"/>
  <c r="G29" i="69"/>
  <c r="G29" i="72"/>
  <c r="H29" i="63"/>
  <c r="H29" i="65"/>
  <c r="H29" i="67"/>
  <c r="H29" i="69"/>
  <c r="H29" i="72"/>
  <c r="I29" i="63"/>
  <c r="I29" i="65"/>
  <c r="I29" i="67"/>
  <c r="I29" i="69"/>
  <c r="I29" i="72"/>
  <c r="J29" i="63"/>
  <c r="J29" i="65"/>
  <c r="J29" i="67"/>
  <c r="J29" i="69"/>
  <c r="J29" i="72"/>
  <c r="K29" i="63"/>
  <c r="K29" i="65"/>
  <c r="K29" i="67"/>
  <c r="K29" i="69"/>
  <c r="K29" i="72"/>
  <c r="L29" i="63"/>
  <c r="L29" i="65"/>
  <c r="L29" i="67"/>
  <c r="L29" i="72"/>
  <c r="M29" i="72"/>
  <c r="C31" i="63"/>
  <c r="C31" i="65"/>
  <c r="C31" i="67"/>
  <c r="C31" i="69"/>
  <c r="C31" i="72"/>
  <c r="D31" i="63"/>
  <c r="D31" i="65"/>
  <c r="D31" i="67"/>
  <c r="D31" i="69"/>
  <c r="D31" i="72"/>
  <c r="E31" i="63"/>
  <c r="E31" i="65"/>
  <c r="E31" i="67"/>
  <c r="E31" i="69"/>
  <c r="E31" i="72"/>
  <c r="F31" i="63"/>
  <c r="F31" i="65"/>
  <c r="F31" i="67"/>
  <c r="F31" i="69"/>
  <c r="F31" i="72"/>
  <c r="G31" i="63"/>
  <c r="G31" i="65"/>
  <c r="G31" i="67"/>
  <c r="G31" i="69"/>
  <c r="G31" i="72"/>
  <c r="H31" i="63"/>
  <c r="H31" i="65"/>
  <c r="H31" i="67"/>
  <c r="H31" i="69"/>
  <c r="H31" i="72"/>
  <c r="I31" i="63"/>
  <c r="I31" i="65"/>
  <c r="I31" i="67"/>
  <c r="I31" i="69"/>
  <c r="I31" i="72"/>
  <c r="J31" i="63"/>
  <c r="J31" i="65"/>
  <c r="J31" i="67"/>
  <c r="J31" i="69"/>
  <c r="J31" i="72"/>
  <c r="K31" i="63"/>
  <c r="K31" i="65"/>
  <c r="K31" i="67"/>
  <c r="K31" i="69"/>
  <c r="K31" i="72"/>
  <c r="L31" i="63"/>
  <c r="L31" i="65"/>
  <c r="L31" i="67"/>
  <c r="L31" i="72"/>
  <c r="M31" i="72"/>
  <c r="C32" i="63"/>
  <c r="C32" i="65"/>
  <c r="C32" i="67"/>
  <c r="C32" i="69"/>
  <c r="C32" i="72"/>
  <c r="D32" i="63"/>
  <c r="D32" i="65"/>
  <c r="D32" i="67"/>
  <c r="D32" i="69"/>
  <c r="D32" i="72"/>
  <c r="E32" i="63"/>
  <c r="E32" i="65"/>
  <c r="E32" i="67"/>
  <c r="E32" i="69"/>
  <c r="E32" i="72"/>
  <c r="F32" i="63"/>
  <c r="F32" i="65"/>
  <c r="F32" i="67"/>
  <c r="F32" i="69"/>
  <c r="F32" i="72"/>
  <c r="G32" i="63"/>
  <c r="G32" i="65"/>
  <c r="G32" i="67"/>
  <c r="G32" i="69"/>
  <c r="G32" i="72"/>
  <c r="H32" i="63"/>
  <c r="H32" i="65"/>
  <c r="H32" i="67"/>
  <c r="H32" i="69"/>
  <c r="H32" i="72"/>
  <c r="I32" i="63"/>
  <c r="I32" i="65"/>
  <c r="I32" i="67"/>
  <c r="I32" i="69"/>
  <c r="I32" i="72"/>
  <c r="J32" i="63"/>
  <c r="J32" i="65"/>
  <c r="J32" i="67"/>
  <c r="J32" i="69"/>
  <c r="J32" i="72"/>
  <c r="K32" i="63"/>
  <c r="K32" i="65"/>
  <c r="K32" i="67"/>
  <c r="K32" i="69"/>
  <c r="K32" i="72"/>
  <c r="L32" i="63"/>
  <c r="L32" i="65"/>
  <c r="L32" i="67"/>
  <c r="L32" i="72"/>
  <c r="M32" i="72"/>
  <c r="C33" i="63"/>
  <c r="C33" i="65"/>
  <c r="C33" i="67"/>
  <c r="C33" i="69"/>
  <c r="C33" i="72"/>
  <c r="D33" i="63"/>
  <c r="D33" i="65"/>
  <c r="D33" i="67"/>
  <c r="D33" i="69"/>
  <c r="D33" i="72"/>
  <c r="E33" i="63"/>
  <c r="E33" i="65"/>
  <c r="E33" i="67"/>
  <c r="E33" i="69"/>
  <c r="E33" i="72"/>
  <c r="F33" i="63"/>
  <c r="F33" i="65"/>
  <c r="F33" i="67"/>
  <c r="F33" i="69"/>
  <c r="F33" i="72"/>
  <c r="G33" i="63"/>
  <c r="G33" i="65"/>
  <c r="G33" i="67"/>
  <c r="G33" i="69"/>
  <c r="G33" i="72"/>
  <c r="H33" i="63"/>
  <c r="H33" i="65"/>
  <c r="H33" i="67"/>
  <c r="H33" i="69"/>
  <c r="H33" i="72"/>
  <c r="I33" i="63"/>
  <c r="I33" i="65"/>
  <c r="I33" i="67"/>
  <c r="I33" i="69"/>
  <c r="I33" i="72"/>
  <c r="J33" i="63"/>
  <c r="J33" i="65"/>
  <c r="J33" i="67"/>
  <c r="J33" i="69"/>
  <c r="J33" i="72"/>
  <c r="K33" i="63"/>
  <c r="K33" i="65"/>
  <c r="K33" i="67"/>
  <c r="K33" i="69"/>
  <c r="K33" i="72"/>
  <c r="L33" i="63"/>
  <c r="L33" i="65"/>
  <c r="L33" i="67"/>
  <c r="L33" i="72"/>
  <c r="M33" i="72"/>
  <c r="C34" i="63"/>
  <c r="C34" i="65"/>
  <c r="C34" i="67"/>
  <c r="C34" i="69"/>
  <c r="C34" i="72"/>
  <c r="D34" i="63"/>
  <c r="D34" i="65"/>
  <c r="D34" i="67"/>
  <c r="D34" i="69"/>
  <c r="D34" i="72"/>
  <c r="E34" i="63"/>
  <c r="E34" i="65"/>
  <c r="E34" i="67"/>
  <c r="E34" i="69"/>
  <c r="E34" i="72"/>
  <c r="F34" i="63"/>
  <c r="F34" i="65"/>
  <c r="F34" i="67"/>
  <c r="F34" i="69"/>
  <c r="F34" i="72"/>
  <c r="G34" i="63"/>
  <c r="G34" i="65"/>
  <c r="G34" i="67"/>
  <c r="G34" i="69"/>
  <c r="G34" i="72"/>
  <c r="H34" i="63"/>
  <c r="H34" i="65"/>
  <c r="H34" i="67"/>
  <c r="H34" i="69"/>
  <c r="H34" i="72"/>
  <c r="I34" i="63"/>
  <c r="I34" i="65"/>
  <c r="I34" i="67"/>
  <c r="I34" i="69"/>
  <c r="I34" i="72"/>
  <c r="J34" i="63"/>
  <c r="J34" i="65"/>
  <c r="J34" i="67"/>
  <c r="J34" i="69"/>
  <c r="J34" i="72"/>
  <c r="K34" i="63"/>
  <c r="K34" i="65"/>
  <c r="K34" i="67"/>
  <c r="K34" i="69"/>
  <c r="K34" i="72"/>
  <c r="L34" i="63"/>
  <c r="L34" i="65"/>
  <c r="L34" i="67"/>
  <c r="L34" i="72"/>
  <c r="M34" i="72"/>
  <c r="C35" i="63"/>
  <c r="C35" i="65"/>
  <c r="C35" i="67"/>
  <c r="C35" i="69"/>
  <c r="C35" i="72"/>
  <c r="D35" i="63"/>
  <c r="D35" i="65"/>
  <c r="D35" i="67"/>
  <c r="D35" i="69"/>
  <c r="D35" i="72"/>
  <c r="E35" i="63"/>
  <c r="E35" i="65"/>
  <c r="E35" i="67"/>
  <c r="E35" i="69"/>
  <c r="E35" i="72"/>
  <c r="F35" i="63"/>
  <c r="F35" i="65"/>
  <c r="F35" i="67"/>
  <c r="F35" i="69"/>
  <c r="F35" i="72"/>
  <c r="G35" i="63"/>
  <c r="G35" i="65"/>
  <c r="G35" i="67"/>
  <c r="G35" i="69"/>
  <c r="G35" i="72"/>
  <c r="H35" i="63"/>
  <c r="H35" i="65"/>
  <c r="H35" i="67"/>
  <c r="H35" i="69"/>
  <c r="H35" i="72"/>
  <c r="I35" i="63"/>
  <c r="I35" i="65"/>
  <c r="I35" i="67"/>
  <c r="I35" i="69"/>
  <c r="I35" i="72"/>
  <c r="J35" i="63"/>
  <c r="J35" i="65"/>
  <c r="J35" i="67"/>
  <c r="J35" i="69"/>
  <c r="J35" i="72"/>
  <c r="K35" i="63"/>
  <c r="K35" i="65"/>
  <c r="K35" i="67"/>
  <c r="K35" i="69"/>
  <c r="K35" i="72"/>
  <c r="L35" i="63"/>
  <c r="L35" i="65"/>
  <c r="L35" i="67"/>
  <c r="L35" i="72"/>
  <c r="M35" i="72"/>
  <c r="C36" i="63"/>
  <c r="C36" i="65"/>
  <c r="C36" i="67"/>
  <c r="C36" i="69"/>
  <c r="C36" i="72"/>
  <c r="D36" i="63"/>
  <c r="D36" i="65"/>
  <c r="D36" i="67"/>
  <c r="D36" i="69"/>
  <c r="D36" i="72"/>
  <c r="E36" i="63"/>
  <c r="E36" i="65"/>
  <c r="E36" i="67"/>
  <c r="E36" i="69"/>
  <c r="E36" i="72"/>
  <c r="F36" i="63"/>
  <c r="F36" i="65"/>
  <c r="F36" i="67"/>
  <c r="F36" i="69"/>
  <c r="F36" i="72"/>
  <c r="G36" i="63"/>
  <c r="G36" i="65"/>
  <c r="G36" i="67"/>
  <c r="G36" i="69"/>
  <c r="G36" i="72"/>
  <c r="H36" i="63"/>
  <c r="H36" i="65"/>
  <c r="H36" i="67"/>
  <c r="H36" i="69"/>
  <c r="H36" i="72"/>
  <c r="I36" i="63"/>
  <c r="I36" i="65"/>
  <c r="I36" i="67"/>
  <c r="I36" i="69"/>
  <c r="I36" i="72"/>
  <c r="J36" i="63"/>
  <c r="J36" i="65"/>
  <c r="J36" i="67"/>
  <c r="J36" i="69"/>
  <c r="J36" i="72"/>
  <c r="K36" i="63"/>
  <c r="K36" i="65"/>
  <c r="K36" i="67"/>
  <c r="K36" i="69"/>
  <c r="K36" i="72"/>
  <c r="L36" i="63"/>
  <c r="L36" i="65"/>
  <c r="L36" i="67"/>
  <c r="L36" i="72"/>
  <c r="M36" i="72"/>
  <c r="C37" i="63"/>
  <c r="C37" i="65"/>
  <c r="C37" i="67"/>
  <c r="C37" i="69"/>
  <c r="C37" i="72"/>
  <c r="D37" i="61"/>
  <c r="D37" i="63"/>
  <c r="D37" i="65"/>
  <c r="D37" i="66"/>
  <c r="D37" i="67"/>
  <c r="D37" i="69"/>
  <c r="D37" i="72"/>
  <c r="E37" i="63"/>
  <c r="E37" i="65"/>
  <c r="E37" i="67"/>
  <c r="E37" i="69"/>
  <c r="E37" i="72"/>
  <c r="F37" i="63"/>
  <c r="F37" i="65"/>
  <c r="F37" i="67"/>
  <c r="F37" i="69"/>
  <c r="F37" i="72"/>
  <c r="G37" i="63"/>
  <c r="G37" i="65"/>
  <c r="G37" i="67"/>
  <c r="G37" i="69"/>
  <c r="G37" i="72"/>
  <c r="H37" i="63"/>
  <c r="H37" i="65"/>
  <c r="H37" i="67"/>
  <c r="H37" i="69"/>
  <c r="H37" i="72"/>
  <c r="I37" i="63"/>
  <c r="I37" i="65"/>
  <c r="I37" i="67"/>
  <c r="I37" i="69"/>
  <c r="I37" i="72"/>
  <c r="J37" i="61"/>
  <c r="J37" i="63"/>
  <c r="J37" i="65"/>
  <c r="J37" i="66"/>
  <c r="J37" i="67"/>
  <c r="J37" i="69"/>
  <c r="J37" i="70"/>
  <c r="J37" i="72"/>
  <c r="K37" i="63"/>
  <c r="K37" i="65"/>
  <c r="K37" i="67"/>
  <c r="K37" i="69"/>
  <c r="K37" i="72"/>
  <c r="L37" i="63"/>
  <c r="L37" i="65"/>
  <c r="L37" i="67"/>
  <c r="L37" i="72"/>
  <c r="M37" i="72"/>
  <c r="C38" i="63"/>
  <c r="C38" i="65"/>
  <c r="C38" i="67"/>
  <c r="C38" i="69"/>
  <c r="C38" i="72"/>
  <c r="D38" i="63"/>
  <c r="D38" i="65"/>
  <c r="D38" i="67"/>
  <c r="D38" i="69"/>
  <c r="D38" i="72"/>
  <c r="E38" i="63"/>
  <c r="E38" i="65"/>
  <c r="E38" i="67"/>
  <c r="E38" i="69"/>
  <c r="E38" i="72"/>
  <c r="F38" i="63"/>
  <c r="F38" i="65"/>
  <c r="F38" i="67"/>
  <c r="F38" i="69"/>
  <c r="F38" i="72"/>
  <c r="G38" i="63"/>
  <c r="G38" i="65"/>
  <c r="G38" i="67"/>
  <c r="G38" i="69"/>
  <c r="G38" i="72"/>
  <c r="H38" i="63"/>
  <c r="H38" i="65"/>
  <c r="H38" i="67"/>
  <c r="H38" i="69"/>
  <c r="H38" i="72"/>
  <c r="I38" i="63"/>
  <c r="I38" i="65"/>
  <c r="I38" i="67"/>
  <c r="I38" i="69"/>
  <c r="I38" i="72"/>
  <c r="J38" i="61"/>
  <c r="J38" i="62"/>
  <c r="J38" i="63"/>
  <c r="J38" i="64"/>
  <c r="J38" i="65"/>
  <c r="J38" i="66"/>
  <c r="J38" i="67"/>
  <c r="J38" i="68"/>
  <c r="J38" i="69"/>
  <c r="J38" i="70"/>
  <c r="J38" i="72"/>
  <c r="K38" i="62"/>
  <c r="K38" i="63"/>
  <c r="K38" i="64"/>
  <c r="K38" i="65"/>
  <c r="K38" i="66"/>
  <c r="K38" i="67"/>
  <c r="K38" i="68"/>
  <c r="K38" i="69"/>
  <c r="K38" i="70"/>
  <c r="K38" i="72"/>
  <c r="L38" i="63"/>
  <c r="L38" i="65"/>
  <c r="L38" i="67"/>
  <c r="L38" i="72"/>
  <c r="M38" i="72"/>
  <c r="C39" i="63"/>
  <c r="C39" i="65"/>
  <c r="C39" i="67"/>
  <c r="C39" i="69"/>
  <c r="C39" i="72"/>
  <c r="D39" i="63"/>
  <c r="D39" i="65"/>
  <c r="D39" i="67"/>
  <c r="D39" i="69"/>
  <c r="D39" i="72"/>
  <c r="E39" i="63"/>
  <c r="E39" i="65"/>
  <c r="E39" i="67"/>
  <c r="E39" i="69"/>
  <c r="E39" i="72"/>
  <c r="F39" i="63"/>
  <c r="F39" i="65"/>
  <c r="F39" i="67"/>
  <c r="F39" i="69"/>
  <c r="F39" i="72"/>
  <c r="G39" i="63"/>
  <c r="G39" i="65"/>
  <c r="G39" i="67"/>
  <c r="G39" i="69"/>
  <c r="G39" i="72"/>
  <c r="H39" i="63"/>
  <c r="H39" i="65"/>
  <c r="H39" i="67"/>
  <c r="H39" i="69"/>
  <c r="H39" i="72"/>
  <c r="I39" i="63"/>
  <c r="I39" i="65"/>
  <c r="I39" i="67"/>
  <c r="I39" i="69"/>
  <c r="I39" i="72"/>
  <c r="J39" i="63"/>
  <c r="J39" i="65"/>
  <c r="J39" i="67"/>
  <c r="J39" i="69"/>
  <c r="J39" i="72"/>
  <c r="K39" i="63"/>
  <c r="K39" i="65"/>
  <c r="K39" i="67"/>
  <c r="K39" i="69"/>
  <c r="K39" i="72"/>
  <c r="L39" i="63"/>
  <c r="L39" i="65"/>
  <c r="L39" i="67"/>
  <c r="L39" i="72"/>
  <c r="M39" i="72"/>
  <c r="M40" i="72"/>
  <c r="N30" i="72"/>
  <c r="C30" i="71"/>
  <c r="D30" i="71"/>
  <c r="E30" i="71"/>
  <c r="F30" i="71"/>
  <c r="G30" i="71"/>
  <c r="H30" i="71"/>
  <c r="I30" i="71"/>
  <c r="J30" i="71"/>
  <c r="K30" i="71"/>
  <c r="L30" i="71"/>
  <c r="M30" i="71"/>
  <c r="C4" i="71"/>
  <c r="D4" i="71"/>
  <c r="E4" i="71"/>
  <c r="F4" i="71"/>
  <c r="G4" i="71"/>
  <c r="H4" i="71"/>
  <c r="I4" i="71"/>
  <c r="J4" i="71"/>
  <c r="K4" i="71"/>
  <c r="L4" i="71"/>
  <c r="M4" i="71"/>
  <c r="C5" i="71"/>
  <c r="D5" i="71"/>
  <c r="E5" i="71"/>
  <c r="F5" i="71"/>
  <c r="G5" i="71"/>
  <c r="H5" i="71"/>
  <c r="I5" i="71"/>
  <c r="J5" i="71"/>
  <c r="K5" i="71"/>
  <c r="L5" i="71"/>
  <c r="M5" i="71"/>
  <c r="C6" i="71"/>
  <c r="D6" i="71"/>
  <c r="E6" i="71"/>
  <c r="F6" i="71"/>
  <c r="G6" i="71"/>
  <c r="H6" i="71"/>
  <c r="I6" i="71"/>
  <c r="J6" i="71"/>
  <c r="K6" i="71"/>
  <c r="L6" i="71"/>
  <c r="M6" i="71"/>
  <c r="C7" i="71"/>
  <c r="D7" i="71"/>
  <c r="E7" i="71"/>
  <c r="F7" i="71"/>
  <c r="G7" i="71"/>
  <c r="H7" i="71"/>
  <c r="I7" i="71"/>
  <c r="J7" i="71"/>
  <c r="K7" i="71"/>
  <c r="L7" i="71"/>
  <c r="M7" i="71"/>
  <c r="C8" i="71"/>
  <c r="D8" i="71"/>
  <c r="E8" i="71"/>
  <c r="F8" i="71"/>
  <c r="G8" i="71"/>
  <c r="H8" i="71"/>
  <c r="I8" i="71"/>
  <c r="J8" i="71"/>
  <c r="K8" i="71"/>
  <c r="L8" i="71"/>
  <c r="M8" i="71"/>
  <c r="C9" i="71"/>
  <c r="D9" i="71"/>
  <c r="E9" i="71"/>
  <c r="F9" i="71"/>
  <c r="G9" i="71"/>
  <c r="H9" i="71"/>
  <c r="I9" i="71"/>
  <c r="J9" i="71"/>
  <c r="K9" i="71"/>
  <c r="L9" i="71"/>
  <c r="M9" i="71"/>
  <c r="C10" i="71"/>
  <c r="D10" i="71"/>
  <c r="E10" i="71"/>
  <c r="F10" i="71"/>
  <c r="G10" i="71"/>
  <c r="H10" i="71"/>
  <c r="I10" i="71"/>
  <c r="J10" i="71"/>
  <c r="K10" i="71"/>
  <c r="L10" i="71"/>
  <c r="M10" i="71"/>
  <c r="C11" i="71"/>
  <c r="D11" i="71"/>
  <c r="E11" i="71"/>
  <c r="F11" i="71"/>
  <c r="G11" i="71"/>
  <c r="H11" i="71"/>
  <c r="I11" i="71"/>
  <c r="J11" i="71"/>
  <c r="K11" i="71"/>
  <c r="L11" i="71"/>
  <c r="M11" i="71"/>
  <c r="C12" i="71"/>
  <c r="D12" i="71"/>
  <c r="E12" i="71"/>
  <c r="F12" i="71"/>
  <c r="G12" i="71"/>
  <c r="H12" i="71"/>
  <c r="I12" i="71"/>
  <c r="J12" i="71"/>
  <c r="K12" i="71"/>
  <c r="L12" i="71"/>
  <c r="M12" i="71"/>
  <c r="C13" i="71"/>
  <c r="D13" i="71"/>
  <c r="E13" i="71"/>
  <c r="F13" i="71"/>
  <c r="G13" i="71"/>
  <c r="H13" i="71"/>
  <c r="I13" i="71"/>
  <c r="J13" i="71"/>
  <c r="K13" i="71"/>
  <c r="L13" i="71"/>
  <c r="M13" i="71"/>
  <c r="C14" i="71"/>
  <c r="D14" i="71"/>
  <c r="E14" i="71"/>
  <c r="F14" i="71"/>
  <c r="G14" i="71"/>
  <c r="H14" i="71"/>
  <c r="I14" i="71"/>
  <c r="J14" i="71"/>
  <c r="K14" i="71"/>
  <c r="L14" i="71"/>
  <c r="M14" i="71"/>
  <c r="C15" i="71"/>
  <c r="D15" i="71"/>
  <c r="E15" i="71"/>
  <c r="F15" i="71"/>
  <c r="G15" i="71"/>
  <c r="H15" i="71"/>
  <c r="I15" i="71"/>
  <c r="J15" i="71"/>
  <c r="K15" i="71"/>
  <c r="L15" i="71"/>
  <c r="M15" i="71"/>
  <c r="C16" i="71"/>
  <c r="D16" i="71"/>
  <c r="E16" i="71"/>
  <c r="F16" i="71"/>
  <c r="G16" i="71"/>
  <c r="H16" i="71"/>
  <c r="I16" i="71"/>
  <c r="J16" i="71"/>
  <c r="K16" i="71"/>
  <c r="L16" i="71"/>
  <c r="M16" i="71"/>
  <c r="C17" i="71"/>
  <c r="D17" i="71"/>
  <c r="E17" i="71"/>
  <c r="F17" i="71"/>
  <c r="G17" i="71"/>
  <c r="H17" i="71"/>
  <c r="I17" i="71"/>
  <c r="J17" i="71"/>
  <c r="K17" i="71"/>
  <c r="L17" i="71"/>
  <c r="M17" i="71"/>
  <c r="C18" i="71"/>
  <c r="D18" i="71"/>
  <c r="E18" i="71"/>
  <c r="F18" i="71"/>
  <c r="G18" i="71"/>
  <c r="H18" i="71"/>
  <c r="I18" i="71"/>
  <c r="J18" i="71"/>
  <c r="K18" i="71"/>
  <c r="L18" i="71"/>
  <c r="M18" i="71"/>
  <c r="C19" i="71"/>
  <c r="D19" i="71"/>
  <c r="E19" i="71"/>
  <c r="F19" i="71"/>
  <c r="G19" i="71"/>
  <c r="H19" i="71"/>
  <c r="I19" i="71"/>
  <c r="J19" i="71"/>
  <c r="K19" i="71"/>
  <c r="L19" i="71"/>
  <c r="M19" i="71"/>
  <c r="C20" i="71"/>
  <c r="D20" i="71"/>
  <c r="E20" i="71"/>
  <c r="F20" i="71"/>
  <c r="G20" i="71"/>
  <c r="H20" i="71"/>
  <c r="I20" i="71"/>
  <c r="J20" i="71"/>
  <c r="K20" i="71"/>
  <c r="L20" i="71"/>
  <c r="M20" i="71"/>
  <c r="C21" i="71"/>
  <c r="D21" i="71"/>
  <c r="E21" i="71"/>
  <c r="F21" i="71"/>
  <c r="G21" i="71"/>
  <c r="H21" i="71"/>
  <c r="I21" i="71"/>
  <c r="J21" i="71"/>
  <c r="K21" i="71"/>
  <c r="L21" i="71"/>
  <c r="M21" i="71"/>
  <c r="C22" i="71"/>
  <c r="D22" i="71"/>
  <c r="E22" i="71"/>
  <c r="F22" i="71"/>
  <c r="G22" i="71"/>
  <c r="H22" i="71"/>
  <c r="I22" i="71"/>
  <c r="J22" i="71"/>
  <c r="K22" i="71"/>
  <c r="L22" i="71"/>
  <c r="M22" i="71"/>
  <c r="C23" i="71"/>
  <c r="D23" i="71"/>
  <c r="E23" i="71"/>
  <c r="F23" i="71"/>
  <c r="G23" i="71"/>
  <c r="H23" i="71"/>
  <c r="I23" i="71"/>
  <c r="J23" i="71"/>
  <c r="K23" i="71"/>
  <c r="L23" i="71"/>
  <c r="M23" i="71"/>
  <c r="C24" i="71"/>
  <c r="D24" i="71"/>
  <c r="E24" i="71"/>
  <c r="F24" i="71"/>
  <c r="G24" i="71"/>
  <c r="H24" i="71"/>
  <c r="I24" i="71"/>
  <c r="J24" i="71"/>
  <c r="K24" i="71"/>
  <c r="L24" i="71"/>
  <c r="M24" i="71"/>
  <c r="C25" i="71"/>
  <c r="D25" i="71"/>
  <c r="E25" i="71"/>
  <c r="F25" i="71"/>
  <c r="G25" i="71"/>
  <c r="H25" i="71"/>
  <c r="I25" i="71"/>
  <c r="J25" i="71"/>
  <c r="K25" i="71"/>
  <c r="L25" i="71"/>
  <c r="M25" i="71"/>
  <c r="C26" i="71"/>
  <c r="D26" i="71"/>
  <c r="E26" i="71"/>
  <c r="F26" i="71"/>
  <c r="G26" i="71"/>
  <c r="H26" i="71"/>
  <c r="I26" i="71"/>
  <c r="J26" i="71"/>
  <c r="K26" i="71"/>
  <c r="L26" i="71"/>
  <c r="M26" i="71"/>
  <c r="C27" i="71"/>
  <c r="D27" i="71"/>
  <c r="E27" i="71"/>
  <c r="F27" i="71"/>
  <c r="G27" i="71"/>
  <c r="H27" i="71"/>
  <c r="I27" i="71"/>
  <c r="J27" i="71"/>
  <c r="K27" i="71"/>
  <c r="L27" i="71"/>
  <c r="M27" i="71"/>
  <c r="C28" i="71"/>
  <c r="D28" i="71"/>
  <c r="E28" i="71"/>
  <c r="F28" i="71"/>
  <c r="G28" i="71"/>
  <c r="H28" i="71"/>
  <c r="I28" i="71"/>
  <c r="J28" i="71"/>
  <c r="K28" i="71"/>
  <c r="L28" i="71"/>
  <c r="M28" i="71"/>
  <c r="C29" i="71"/>
  <c r="D29" i="71"/>
  <c r="E29" i="71"/>
  <c r="F29" i="71"/>
  <c r="G29" i="71"/>
  <c r="H29" i="71"/>
  <c r="I29" i="71"/>
  <c r="J29" i="71"/>
  <c r="K29" i="71"/>
  <c r="L29" i="71"/>
  <c r="M29" i="71"/>
  <c r="C31" i="71"/>
  <c r="D31" i="71"/>
  <c r="E31" i="71"/>
  <c r="F31" i="71"/>
  <c r="G31" i="71"/>
  <c r="H31" i="71"/>
  <c r="I31" i="71"/>
  <c r="J31" i="71"/>
  <c r="K31" i="71"/>
  <c r="L31" i="71"/>
  <c r="M31" i="71"/>
  <c r="C32" i="71"/>
  <c r="D32" i="71"/>
  <c r="E32" i="71"/>
  <c r="F32" i="71"/>
  <c r="G32" i="71"/>
  <c r="H32" i="71"/>
  <c r="I32" i="71"/>
  <c r="J32" i="71"/>
  <c r="K32" i="71"/>
  <c r="L32" i="71"/>
  <c r="M32" i="71"/>
  <c r="C33" i="71"/>
  <c r="D33" i="71"/>
  <c r="E33" i="71"/>
  <c r="F33" i="71"/>
  <c r="G33" i="71"/>
  <c r="H33" i="71"/>
  <c r="I33" i="71"/>
  <c r="J33" i="71"/>
  <c r="K33" i="71"/>
  <c r="L33" i="71"/>
  <c r="M33" i="71"/>
  <c r="C34" i="71"/>
  <c r="D34" i="71"/>
  <c r="E34" i="71"/>
  <c r="F34" i="71"/>
  <c r="G34" i="71"/>
  <c r="H34" i="71"/>
  <c r="I34" i="71"/>
  <c r="J34" i="71"/>
  <c r="K34" i="71"/>
  <c r="L34" i="71"/>
  <c r="M34" i="71"/>
  <c r="C35" i="71"/>
  <c r="D35" i="71"/>
  <c r="E35" i="71"/>
  <c r="F35" i="71"/>
  <c r="G35" i="71"/>
  <c r="H35" i="71"/>
  <c r="I35" i="71"/>
  <c r="J35" i="71"/>
  <c r="K35" i="71"/>
  <c r="L35" i="71"/>
  <c r="M35" i="71"/>
  <c r="C36" i="71"/>
  <c r="D36" i="71"/>
  <c r="E36" i="71"/>
  <c r="F36" i="71"/>
  <c r="G36" i="71"/>
  <c r="H36" i="71"/>
  <c r="I36" i="71"/>
  <c r="J36" i="71"/>
  <c r="K36" i="71"/>
  <c r="L36" i="71"/>
  <c r="M36" i="71"/>
  <c r="C37" i="71"/>
  <c r="D37" i="71"/>
  <c r="E37" i="71"/>
  <c r="F37" i="71"/>
  <c r="G37" i="71"/>
  <c r="H37" i="71"/>
  <c r="I37" i="71"/>
  <c r="J37" i="71"/>
  <c r="K37" i="71"/>
  <c r="L37" i="71"/>
  <c r="M37" i="71"/>
  <c r="C38" i="71"/>
  <c r="D38" i="71"/>
  <c r="E38" i="71"/>
  <c r="F38" i="71"/>
  <c r="G38" i="71"/>
  <c r="H38" i="71"/>
  <c r="I38" i="71"/>
  <c r="J38" i="71"/>
  <c r="K38" i="71"/>
  <c r="L38" i="71"/>
  <c r="M38" i="71"/>
  <c r="C39" i="71"/>
  <c r="D39" i="71"/>
  <c r="E39" i="71"/>
  <c r="F39" i="71"/>
  <c r="G39" i="71"/>
  <c r="H39" i="71"/>
  <c r="I39" i="71"/>
  <c r="J39" i="71"/>
  <c r="K39" i="71"/>
  <c r="L39" i="71"/>
  <c r="M39" i="71"/>
  <c r="M40" i="71"/>
  <c r="N30" i="71"/>
  <c r="M30" i="87"/>
  <c r="M4" i="87"/>
  <c r="M5" i="87"/>
  <c r="M6" i="87"/>
  <c r="M7" i="87"/>
  <c r="M8" i="87"/>
  <c r="M9" i="87"/>
  <c r="M10" i="87"/>
  <c r="M11" i="87"/>
  <c r="M12" i="87"/>
  <c r="M13" i="87"/>
  <c r="M14" i="87"/>
  <c r="M15" i="87"/>
  <c r="M16" i="87"/>
  <c r="M17" i="87"/>
  <c r="M18" i="87"/>
  <c r="M19" i="87"/>
  <c r="M20" i="87"/>
  <c r="M21" i="87"/>
  <c r="M22" i="87"/>
  <c r="M23" i="87"/>
  <c r="M24" i="87"/>
  <c r="M25" i="87"/>
  <c r="M26" i="87"/>
  <c r="M27" i="87"/>
  <c r="M28" i="87"/>
  <c r="M29" i="87"/>
  <c r="M31" i="87"/>
  <c r="M32" i="87"/>
  <c r="M33" i="87"/>
  <c r="M34" i="87"/>
  <c r="M35" i="87"/>
  <c r="M36" i="87"/>
  <c r="M37" i="87"/>
  <c r="J38" i="87"/>
  <c r="M38" i="87"/>
  <c r="M39" i="87"/>
  <c r="M40" i="87"/>
  <c r="N30" i="87"/>
  <c r="M30" i="69"/>
  <c r="L4" i="69"/>
  <c r="M4" i="69"/>
  <c r="L5" i="69"/>
  <c r="M5" i="69"/>
  <c r="L6" i="69"/>
  <c r="M6" i="69"/>
  <c r="L7" i="69"/>
  <c r="M7" i="69"/>
  <c r="L8" i="69"/>
  <c r="M8" i="69"/>
  <c r="L9" i="69"/>
  <c r="M9" i="69"/>
  <c r="L10" i="69"/>
  <c r="M10" i="69"/>
  <c r="L11" i="69"/>
  <c r="M11" i="69"/>
  <c r="L12" i="69"/>
  <c r="M12" i="69"/>
  <c r="L13" i="69"/>
  <c r="M13" i="69"/>
  <c r="L14" i="69"/>
  <c r="M14" i="69"/>
  <c r="L15" i="69"/>
  <c r="M15" i="69"/>
  <c r="L16" i="69"/>
  <c r="M16" i="69"/>
  <c r="L17" i="69"/>
  <c r="M17" i="69"/>
  <c r="L18" i="69"/>
  <c r="M18" i="69"/>
  <c r="L19" i="69"/>
  <c r="M19" i="69"/>
  <c r="L20" i="69"/>
  <c r="M20" i="69"/>
  <c r="L21" i="69"/>
  <c r="M21" i="69"/>
  <c r="L22" i="69"/>
  <c r="M22" i="69"/>
  <c r="L23" i="69"/>
  <c r="M23" i="69"/>
  <c r="L24" i="69"/>
  <c r="M24" i="69"/>
  <c r="L25" i="69"/>
  <c r="M25" i="69"/>
  <c r="L26" i="69"/>
  <c r="M26" i="69"/>
  <c r="L27" i="69"/>
  <c r="M27" i="69"/>
  <c r="L28" i="69"/>
  <c r="M28" i="69"/>
  <c r="L29" i="69"/>
  <c r="M29" i="69"/>
  <c r="L31" i="69"/>
  <c r="M31" i="69"/>
  <c r="L32" i="69"/>
  <c r="M32" i="69"/>
  <c r="L33" i="69"/>
  <c r="M33" i="69"/>
  <c r="L34" i="69"/>
  <c r="M34" i="69"/>
  <c r="L35" i="69"/>
  <c r="M35" i="69"/>
  <c r="L36" i="69"/>
  <c r="M36" i="69"/>
  <c r="L37" i="69"/>
  <c r="M37" i="69"/>
  <c r="L38" i="69"/>
  <c r="M38" i="69"/>
  <c r="L39" i="69"/>
  <c r="M39" i="69"/>
  <c r="M40" i="69"/>
  <c r="N30" i="69"/>
  <c r="M30" i="68"/>
  <c r="M4" i="68"/>
  <c r="M5" i="68"/>
  <c r="M6" i="68"/>
  <c r="M7" i="68"/>
  <c r="M8" i="68"/>
  <c r="M9" i="68"/>
  <c r="M10" i="68"/>
  <c r="M11" i="68"/>
  <c r="M12" i="68"/>
  <c r="M13" i="68"/>
  <c r="M14" i="68"/>
  <c r="M15" i="68"/>
  <c r="M16" i="68"/>
  <c r="M17" i="68"/>
  <c r="M18" i="68"/>
  <c r="M19" i="68"/>
  <c r="M20" i="68"/>
  <c r="M21" i="68"/>
  <c r="M22" i="68"/>
  <c r="M23" i="68"/>
  <c r="M24" i="68"/>
  <c r="M25" i="68"/>
  <c r="M26" i="68"/>
  <c r="M27" i="68"/>
  <c r="M28" i="68"/>
  <c r="M29" i="68"/>
  <c r="M31" i="68"/>
  <c r="M32" i="68"/>
  <c r="M33" i="68"/>
  <c r="M34" i="68"/>
  <c r="M35" i="68"/>
  <c r="M36" i="68"/>
  <c r="M37" i="68"/>
  <c r="M38" i="68"/>
  <c r="M39" i="68"/>
  <c r="M40" i="68"/>
  <c r="N30" i="68"/>
  <c r="M30" i="67"/>
  <c r="M4" i="67"/>
  <c r="M5" i="67"/>
  <c r="M6" i="67"/>
  <c r="M7" i="67"/>
  <c r="M8" i="67"/>
  <c r="M9" i="67"/>
  <c r="M10" i="67"/>
  <c r="M11" i="67"/>
  <c r="M12" i="67"/>
  <c r="M13" i="67"/>
  <c r="M14" i="67"/>
  <c r="M15" i="67"/>
  <c r="M16" i="67"/>
  <c r="M17" i="67"/>
  <c r="M18" i="67"/>
  <c r="M19" i="67"/>
  <c r="M20" i="67"/>
  <c r="M21" i="67"/>
  <c r="M22" i="67"/>
  <c r="M23" i="67"/>
  <c r="M24" i="67"/>
  <c r="M25" i="67"/>
  <c r="M26" i="67"/>
  <c r="M27" i="67"/>
  <c r="M28" i="67"/>
  <c r="M29" i="67"/>
  <c r="M31" i="67"/>
  <c r="M32" i="67"/>
  <c r="M33" i="67"/>
  <c r="M34" i="67"/>
  <c r="M35" i="67"/>
  <c r="M36" i="67"/>
  <c r="M37" i="67"/>
  <c r="M38" i="67"/>
  <c r="M39" i="67"/>
  <c r="M40" i="67"/>
  <c r="N30" i="67"/>
  <c r="M30" i="65"/>
  <c r="M4" i="65"/>
  <c r="M5" i="65"/>
  <c r="M6" i="65"/>
  <c r="M7" i="65"/>
  <c r="M8" i="65"/>
  <c r="M9" i="65"/>
  <c r="M10" i="65"/>
  <c r="M11" i="65"/>
  <c r="M12" i="65"/>
  <c r="M13" i="65"/>
  <c r="M14" i="65"/>
  <c r="M15" i="65"/>
  <c r="M16" i="65"/>
  <c r="M17" i="65"/>
  <c r="M18" i="65"/>
  <c r="M19" i="65"/>
  <c r="M20" i="65"/>
  <c r="M21" i="65"/>
  <c r="M22" i="65"/>
  <c r="M23" i="65"/>
  <c r="M24" i="65"/>
  <c r="M25" i="65"/>
  <c r="M26" i="65"/>
  <c r="M27" i="65"/>
  <c r="M28" i="65"/>
  <c r="M29" i="65"/>
  <c r="M31" i="65"/>
  <c r="M32" i="65"/>
  <c r="M33" i="65"/>
  <c r="M34" i="65"/>
  <c r="M35" i="65"/>
  <c r="M36" i="65"/>
  <c r="M37" i="65"/>
  <c r="M38" i="65"/>
  <c r="M39" i="65"/>
  <c r="M40" i="65"/>
  <c r="N30" i="65"/>
  <c r="M30" i="63"/>
  <c r="M4" i="63"/>
  <c r="M5" i="63"/>
  <c r="M6" i="63"/>
  <c r="M7" i="63"/>
  <c r="M8" i="63"/>
  <c r="M9" i="63"/>
  <c r="M10" i="63"/>
  <c r="M11" i="63"/>
  <c r="M12" i="63"/>
  <c r="M13" i="63"/>
  <c r="M14" i="63"/>
  <c r="M15" i="63"/>
  <c r="M16" i="63"/>
  <c r="M17" i="63"/>
  <c r="M18" i="63"/>
  <c r="M19" i="63"/>
  <c r="M20" i="63"/>
  <c r="M21" i="63"/>
  <c r="M22" i="63"/>
  <c r="M23" i="63"/>
  <c r="M24" i="63"/>
  <c r="M25" i="63"/>
  <c r="M26" i="63"/>
  <c r="M27" i="63"/>
  <c r="M28" i="63"/>
  <c r="M29" i="63"/>
  <c r="M31" i="63"/>
  <c r="M32" i="63"/>
  <c r="M33" i="63"/>
  <c r="M34" i="63"/>
  <c r="M35" i="63"/>
  <c r="M36" i="63"/>
  <c r="M37" i="63"/>
  <c r="M38" i="63"/>
  <c r="M39" i="63"/>
  <c r="M40" i="63"/>
  <c r="N30" i="63"/>
  <c r="M30" i="79"/>
  <c r="D40" i="80"/>
  <c r="E40" i="80"/>
  <c r="F40" i="80"/>
  <c r="G40" i="80"/>
  <c r="H40" i="80"/>
  <c r="I40" i="80"/>
  <c r="J40" i="80"/>
  <c r="K40" i="80"/>
  <c r="L40" i="80"/>
  <c r="C40" i="80"/>
  <c r="P40" i="80"/>
  <c r="D40" i="75"/>
  <c r="J38" i="88"/>
  <c r="M38" i="88"/>
  <c r="M39" i="88"/>
  <c r="M37" i="88"/>
  <c r="M36" i="88"/>
  <c r="M35" i="88"/>
  <c r="M34" i="88"/>
  <c r="M33" i="88"/>
  <c r="M32" i="88"/>
  <c r="M31" i="88"/>
  <c r="M29" i="88"/>
  <c r="M28" i="88"/>
  <c r="M27" i="88"/>
  <c r="M26" i="88"/>
  <c r="M25" i="88"/>
  <c r="M24" i="88"/>
  <c r="M23" i="88"/>
  <c r="M22" i="88"/>
  <c r="M21" i="88"/>
  <c r="M20" i="88"/>
  <c r="M19" i="88"/>
  <c r="M18" i="88"/>
  <c r="M17" i="88"/>
  <c r="M16" i="88"/>
  <c r="M15" i="88"/>
  <c r="M14" i="88"/>
  <c r="M13" i="88"/>
  <c r="M12" i="88"/>
  <c r="M11" i="88"/>
  <c r="M10" i="88"/>
  <c r="M9" i="88"/>
  <c r="M8" i="88"/>
  <c r="M7" i="88"/>
  <c r="M6" i="88"/>
  <c r="M5" i="88"/>
  <c r="L40" i="88"/>
  <c r="K40" i="88"/>
  <c r="J40" i="88"/>
  <c r="I40" i="88"/>
  <c r="H40" i="88"/>
  <c r="G40" i="88"/>
  <c r="F40" i="88"/>
  <c r="E40" i="88"/>
  <c r="D40" i="88"/>
  <c r="C40" i="88"/>
  <c r="L40" i="87"/>
  <c r="L43" i="87"/>
  <c r="I40" i="87"/>
  <c r="I43" i="87"/>
  <c r="H40" i="87"/>
  <c r="H43" i="87"/>
  <c r="G40" i="87"/>
  <c r="G43" i="87"/>
  <c r="F40" i="87"/>
  <c r="F43" i="87"/>
  <c r="E40" i="87"/>
  <c r="E43" i="87"/>
  <c r="D40" i="87"/>
  <c r="D43" i="87"/>
  <c r="C40" i="87"/>
  <c r="C43" i="87"/>
  <c r="K40" i="87"/>
  <c r="K43" i="87"/>
  <c r="J40" i="87"/>
  <c r="J43" i="87"/>
  <c r="M4" i="88"/>
  <c r="N5" i="87"/>
  <c r="M40" i="88"/>
  <c r="N4" i="88"/>
  <c r="N24" i="87"/>
  <c r="N27" i="87"/>
  <c r="N25" i="87"/>
  <c r="N39" i="87"/>
  <c r="N8" i="87"/>
  <c r="N26" i="87"/>
  <c r="N16" i="87"/>
  <c r="N11" i="87"/>
  <c r="N33" i="87"/>
  <c r="M43" i="87"/>
  <c r="N10" i="87"/>
  <c r="N4" i="87"/>
  <c r="N28" i="87"/>
  <c r="N12" i="87"/>
  <c r="N38" i="87"/>
  <c r="N23" i="87"/>
  <c r="N7" i="87"/>
  <c r="N22" i="87"/>
  <c r="N6" i="87"/>
  <c r="N21" i="87"/>
  <c r="N36" i="87"/>
  <c r="N19" i="87"/>
  <c r="N35" i="87"/>
  <c r="N18" i="87"/>
  <c r="N34" i="87"/>
  <c r="N17" i="87"/>
  <c r="N37" i="87"/>
  <c r="N20" i="87"/>
  <c r="N40" i="87"/>
  <c r="N32" i="87"/>
  <c r="N15" i="87"/>
  <c r="N31" i="87"/>
  <c r="N14" i="87"/>
  <c r="N29" i="87"/>
  <c r="N13" i="87"/>
  <c r="N9" i="87"/>
  <c r="N40" i="88"/>
  <c r="N10" i="88"/>
  <c r="N26" i="88"/>
  <c r="N23" i="88"/>
  <c r="N38" i="88"/>
  <c r="N14" i="88"/>
  <c r="N31" i="88"/>
  <c r="N11" i="88"/>
  <c r="N29" i="88"/>
  <c r="N9" i="88"/>
  <c r="N25" i="88"/>
  <c r="N6" i="88"/>
  <c r="N20" i="88"/>
  <c r="N39" i="88"/>
  <c r="N33" i="88"/>
  <c r="N34" i="88"/>
  <c r="N13" i="88"/>
  <c r="N8" i="88"/>
  <c r="N24" i="88"/>
  <c r="N18" i="88"/>
  <c r="N15" i="88"/>
  <c r="N27" i="88"/>
  <c r="N22" i="88"/>
  <c r="N37" i="88"/>
  <c r="N19" i="88"/>
  <c r="N36" i="88"/>
  <c r="N17" i="88"/>
  <c r="N32" i="88"/>
  <c r="N12" i="88"/>
  <c r="N28" i="88"/>
  <c r="N7" i="88"/>
  <c r="N5" i="88"/>
  <c r="N21" i="88"/>
  <c r="N16" i="88"/>
  <c r="N35" i="88"/>
  <c r="M42" i="86"/>
  <c r="D42" i="86"/>
  <c r="E42" i="86"/>
  <c r="F42" i="86"/>
  <c r="G42" i="86"/>
  <c r="H42" i="86"/>
  <c r="I42" i="86"/>
  <c r="C42" i="86"/>
  <c r="C4" i="86"/>
  <c r="L42" i="86"/>
  <c r="K42" i="86"/>
  <c r="J42" i="86"/>
  <c r="L40" i="84"/>
  <c r="L43" i="84"/>
  <c r="J40" i="84"/>
  <c r="J43" i="84"/>
  <c r="I40" i="84"/>
  <c r="I43" i="84"/>
  <c r="H40" i="84"/>
  <c r="H43" i="84"/>
  <c r="G40" i="84"/>
  <c r="G43" i="84"/>
  <c r="F40" i="84"/>
  <c r="F43" i="84"/>
  <c r="E40" i="84"/>
  <c r="E43" i="84"/>
  <c r="D40" i="84"/>
  <c r="D43" i="84"/>
  <c r="C40" i="84"/>
  <c r="C43" i="84"/>
  <c r="K40" i="84"/>
  <c r="K43" i="84"/>
  <c r="H40" i="86"/>
  <c r="H43" i="86"/>
  <c r="M8" i="86"/>
  <c r="L40" i="86"/>
  <c r="L43" i="86"/>
  <c r="K40" i="86"/>
  <c r="K43" i="86"/>
  <c r="J40" i="86"/>
  <c r="J43" i="86"/>
  <c r="M26" i="86"/>
  <c r="I40" i="86"/>
  <c r="I43" i="86"/>
  <c r="M7" i="86"/>
  <c r="M32" i="86"/>
  <c r="M31" i="86"/>
  <c r="M24" i="86"/>
  <c r="M14" i="86"/>
  <c r="M28" i="86"/>
  <c r="M12" i="86"/>
  <c r="M10" i="86"/>
  <c r="M23" i="86"/>
  <c r="M15" i="86"/>
  <c r="G40" i="86"/>
  <c r="G43" i="86"/>
  <c r="M6" i="86"/>
  <c r="M38" i="86"/>
  <c r="M27" i="86"/>
  <c r="M20" i="86"/>
  <c r="F40" i="86"/>
  <c r="F43" i="86"/>
  <c r="M11" i="86"/>
  <c r="M36" i="86"/>
  <c r="M19" i="86"/>
  <c r="M34" i="86"/>
  <c r="M21" i="86"/>
  <c r="M9" i="86"/>
  <c r="M39" i="86"/>
  <c r="M35" i="86"/>
  <c r="M33" i="86"/>
  <c r="M22" i="86"/>
  <c r="M18" i="86"/>
  <c r="M16" i="86"/>
  <c r="E40" i="86"/>
  <c r="E43" i="86"/>
  <c r="M37" i="86"/>
  <c r="M29" i="86"/>
  <c r="M25" i="86"/>
  <c r="M17" i="86"/>
  <c r="D40" i="86"/>
  <c r="D43" i="86"/>
  <c r="M13" i="86"/>
  <c r="M5" i="86"/>
  <c r="M4" i="86"/>
  <c r="C40" i="86"/>
  <c r="C43" i="86"/>
  <c r="N11" i="84"/>
  <c r="N30" i="84"/>
  <c r="M40" i="86"/>
  <c r="N31" i="84"/>
  <c r="N14" i="84"/>
  <c r="N22" i="84"/>
  <c r="N38" i="84"/>
  <c r="N6" i="84"/>
  <c r="N21" i="84"/>
  <c r="N28" i="84"/>
  <c r="N36" i="84"/>
  <c r="N33" i="84"/>
  <c r="N23" i="84"/>
  <c r="N35" i="84"/>
  <c r="N18" i="84"/>
  <c r="N34" i="84"/>
  <c r="N17" i="84"/>
  <c r="N20" i="84"/>
  <c r="N37" i="84"/>
  <c r="N24" i="84"/>
  <c r="N19" i="84"/>
  <c r="N15" i="84"/>
  <c r="N29" i="84"/>
  <c r="N9" i="84"/>
  <c r="N12" i="84"/>
  <c r="M43" i="84"/>
  <c r="N16" i="84"/>
  <c r="N39" i="84"/>
  <c r="N4" i="84"/>
  <c r="N26" i="84"/>
  <c r="N10" i="84"/>
  <c r="N25" i="84"/>
  <c r="N5" i="84"/>
  <c r="N40" i="84"/>
  <c r="N13" i="84"/>
  <c r="N8" i="84"/>
  <c r="N32" i="84"/>
  <c r="N7" i="84"/>
  <c r="N27" i="84"/>
  <c r="L40" i="82"/>
  <c r="L43" i="82"/>
  <c r="I40" i="82"/>
  <c r="I43" i="82"/>
  <c r="H40" i="82"/>
  <c r="H43" i="82"/>
  <c r="F40" i="82"/>
  <c r="F43" i="82"/>
  <c r="E40" i="82"/>
  <c r="E43" i="82"/>
  <c r="D40" i="82"/>
  <c r="D43" i="82"/>
  <c r="C40" i="82"/>
  <c r="C43" i="82"/>
  <c r="K40" i="82"/>
  <c r="K43" i="82"/>
  <c r="J40" i="82"/>
  <c r="J43" i="82"/>
  <c r="G40" i="82"/>
  <c r="G43" i="82"/>
  <c r="N11" i="86"/>
  <c r="N30" i="86"/>
  <c r="N32" i="86"/>
  <c r="N27" i="86"/>
  <c r="N22" i="86"/>
  <c r="N5" i="86"/>
  <c r="N35" i="86"/>
  <c r="N23" i="86"/>
  <c r="N14" i="86"/>
  <c r="N21" i="86"/>
  <c r="N9" i="86"/>
  <c r="N4" i="86"/>
  <c r="N8" i="86"/>
  <c r="N20" i="86"/>
  <c r="N19" i="86"/>
  <c r="N18" i="86"/>
  <c r="N33" i="86"/>
  <c r="N7" i="86"/>
  <c r="N40" i="86"/>
  <c r="N36" i="86"/>
  <c r="N31" i="86"/>
  <c r="N17" i="86"/>
  <c r="N28" i="86"/>
  <c r="N38" i="86"/>
  <c r="N12" i="86"/>
  <c r="N25" i="86"/>
  <c r="N16" i="86"/>
  <c r="N15" i="86"/>
  <c r="M43" i="86"/>
  <c r="N6" i="86"/>
  <c r="N34" i="86"/>
  <c r="N39" i="86"/>
  <c r="N10" i="86"/>
  <c r="N24" i="86"/>
  <c r="N13" i="86"/>
  <c r="N37" i="86"/>
  <c r="N29" i="86"/>
  <c r="N26" i="86"/>
  <c r="N4" i="82"/>
  <c r="N37" i="82"/>
  <c r="N21" i="82"/>
  <c r="N18" i="82"/>
  <c r="N17" i="82"/>
  <c r="N22" i="82"/>
  <c r="N35" i="82"/>
  <c r="N10" i="82"/>
  <c r="N24" i="82"/>
  <c r="N26" i="82"/>
  <c r="N29" i="82"/>
  <c r="N27" i="82"/>
  <c r="N34" i="82"/>
  <c r="N28" i="82"/>
  <c r="N38" i="82"/>
  <c r="N23" i="82"/>
  <c r="N12" i="82"/>
  <c r="N6" i="82"/>
  <c r="N9" i="82"/>
  <c r="N39" i="82"/>
  <c r="N11" i="82"/>
  <c r="N40" i="82"/>
  <c r="N5" i="82"/>
  <c r="N13" i="82"/>
  <c r="N20" i="82"/>
  <c r="N36" i="82"/>
  <c r="N19" i="82"/>
  <c r="N8" i="82"/>
  <c r="M43" i="82"/>
  <c r="N31" i="82"/>
  <c r="N14" i="82"/>
  <c r="N25" i="82"/>
  <c r="N33" i="82"/>
  <c r="N16" i="82"/>
  <c r="N32" i="82"/>
  <c r="N15" i="82"/>
  <c r="N7" i="82"/>
  <c r="L43" i="80"/>
  <c r="J43" i="80"/>
  <c r="I43" i="80"/>
  <c r="H43" i="80"/>
  <c r="G43" i="80"/>
  <c r="F43" i="80"/>
  <c r="E43" i="80"/>
  <c r="D43" i="80"/>
  <c r="C43" i="80"/>
  <c r="K43" i="80"/>
  <c r="M42" i="78"/>
  <c r="D42" i="78"/>
  <c r="E42" i="78"/>
  <c r="F42" i="78"/>
  <c r="G42" i="78"/>
  <c r="H42" i="78"/>
  <c r="I42" i="78"/>
  <c r="J42" i="78"/>
  <c r="K42" i="78"/>
  <c r="L42" i="78"/>
  <c r="C42" i="78"/>
  <c r="L40" i="77"/>
  <c r="L43" i="77"/>
  <c r="I40" i="77"/>
  <c r="I43" i="77"/>
  <c r="H40" i="77"/>
  <c r="H43" i="77"/>
  <c r="E40" i="77"/>
  <c r="E43" i="77"/>
  <c r="C40" i="77"/>
  <c r="C43" i="77"/>
  <c r="K40" i="77"/>
  <c r="K43" i="77"/>
  <c r="J40" i="77"/>
  <c r="J43" i="77"/>
  <c r="G40" i="77"/>
  <c r="G43" i="77"/>
  <c r="F40" i="77"/>
  <c r="F43" i="77"/>
  <c r="D40" i="77"/>
  <c r="D43" i="77"/>
  <c r="L40" i="78"/>
  <c r="L43" i="78"/>
  <c r="I40" i="78"/>
  <c r="I43" i="78"/>
  <c r="H40" i="78"/>
  <c r="H43" i="78"/>
  <c r="G40" i="78"/>
  <c r="G43" i="78"/>
  <c r="E40" i="78"/>
  <c r="E43" i="78"/>
  <c r="D40" i="78"/>
  <c r="D43" i="78"/>
  <c r="M43" i="80"/>
  <c r="N36" i="80"/>
  <c r="N34" i="80"/>
  <c r="N32" i="80"/>
  <c r="N29" i="80"/>
  <c r="N27" i="80"/>
  <c r="N25" i="80"/>
  <c r="N23" i="80"/>
  <c r="N21" i="80"/>
  <c r="N19" i="80"/>
  <c r="N17" i="80"/>
  <c r="N39" i="80"/>
  <c r="N40" i="80"/>
  <c r="N5" i="80"/>
  <c r="N14" i="80"/>
  <c r="N31" i="80"/>
  <c r="N6" i="80"/>
  <c r="N8" i="80"/>
  <c r="N24" i="80"/>
  <c r="N9" i="80"/>
  <c r="N18" i="80"/>
  <c r="N35" i="80"/>
  <c r="N7" i="80"/>
  <c r="N12" i="80"/>
  <c r="N28" i="80"/>
  <c r="N10" i="80"/>
  <c r="N15" i="80"/>
  <c r="N4" i="80"/>
  <c r="N13" i="80"/>
  <c r="N22" i="80"/>
  <c r="N11" i="80"/>
  <c r="N16" i="80"/>
  <c r="N33" i="80"/>
  <c r="N26" i="80"/>
  <c r="N38" i="80"/>
  <c r="N20" i="80"/>
  <c r="N37" i="80"/>
  <c r="K40" i="78"/>
  <c r="K43" i="78"/>
  <c r="J40" i="78"/>
  <c r="J43" i="78"/>
  <c r="F40" i="78"/>
  <c r="F43" i="78"/>
  <c r="C40" i="78"/>
  <c r="C43" i="78"/>
  <c r="E40" i="75"/>
  <c r="N11" i="78"/>
  <c r="M43" i="77"/>
  <c r="N40" i="77"/>
  <c r="N12" i="77"/>
  <c r="N33" i="77"/>
  <c r="N13" i="77"/>
  <c r="N29" i="77"/>
  <c r="N10" i="77"/>
  <c r="N26" i="77"/>
  <c r="N11" i="77"/>
  <c r="N27" i="77"/>
  <c r="N24" i="77"/>
  <c r="N16" i="77"/>
  <c r="N37" i="77"/>
  <c r="N17" i="77"/>
  <c r="N34" i="77"/>
  <c r="N14" i="77"/>
  <c r="N31" i="77"/>
  <c r="N15" i="77"/>
  <c r="N32" i="77"/>
  <c r="N20" i="77"/>
  <c r="N21" i="77"/>
  <c r="N38" i="77"/>
  <c r="N18" i="77"/>
  <c r="N35" i="77"/>
  <c r="N19" i="77"/>
  <c r="N36" i="77"/>
  <c r="N4" i="77"/>
  <c r="N8" i="77"/>
  <c r="N28" i="77"/>
  <c r="N9" i="77"/>
  <c r="N25" i="77"/>
  <c r="N6" i="77"/>
  <c r="N22" i="77"/>
  <c r="N7" i="77"/>
  <c r="N23" i="77"/>
  <c r="N39" i="77"/>
  <c r="N5" i="77"/>
  <c r="L40" i="75"/>
  <c r="L43" i="75"/>
  <c r="K40" i="75"/>
  <c r="K43" i="75"/>
  <c r="I40" i="75"/>
  <c r="I43" i="75"/>
  <c r="H40" i="75"/>
  <c r="H43" i="75"/>
  <c r="G40" i="75"/>
  <c r="G43" i="75"/>
  <c r="F40" i="75"/>
  <c r="F43" i="75"/>
  <c r="E43" i="75"/>
  <c r="D43" i="75"/>
  <c r="C40" i="75"/>
  <c r="C43" i="75"/>
  <c r="N22" i="78"/>
  <c r="N38" i="78"/>
  <c r="N32" i="78"/>
  <c r="N4" i="78"/>
  <c r="M43" i="78"/>
  <c r="N39" i="78"/>
  <c r="N20" i="78"/>
  <c r="N17" i="78"/>
  <c r="N27" i="78"/>
  <c r="N9" i="78"/>
  <c r="N8" i="78"/>
  <c r="N15" i="78"/>
  <c r="N6" i="78"/>
  <c r="N5" i="78"/>
  <c r="N13" i="78"/>
  <c r="N28" i="78"/>
  <c r="N23" i="78"/>
  <c r="N19" i="78"/>
  <c r="N14" i="78"/>
  <c r="N10" i="78"/>
  <c r="N25" i="78"/>
  <c r="N16" i="78"/>
  <c r="N34" i="78"/>
  <c r="N35" i="78"/>
  <c r="N26" i="78"/>
  <c r="N12" i="78"/>
  <c r="N7" i="78"/>
  <c r="N40" i="78"/>
  <c r="N36" i="78"/>
  <c r="N31" i="78"/>
  <c r="N21" i="78"/>
  <c r="N33" i="78"/>
  <c r="N29" i="78"/>
  <c r="N37" i="78"/>
  <c r="N18" i="78"/>
  <c r="N24" i="78"/>
  <c r="N12" i="75"/>
  <c r="J40" i="75"/>
  <c r="J43" i="75"/>
  <c r="M5" i="73"/>
  <c r="M6" i="73"/>
  <c r="M7" i="73"/>
  <c r="M8" i="73"/>
  <c r="M9" i="73"/>
  <c r="M10" i="73"/>
  <c r="M11" i="73"/>
  <c r="M12" i="73"/>
  <c r="M13" i="73"/>
  <c r="M14" i="73"/>
  <c r="M15" i="73"/>
  <c r="M16" i="73"/>
  <c r="M17" i="73"/>
  <c r="M18" i="73"/>
  <c r="M19" i="73"/>
  <c r="M20" i="73"/>
  <c r="M21" i="73"/>
  <c r="M22" i="73"/>
  <c r="M23" i="73"/>
  <c r="M24" i="73"/>
  <c r="M25" i="73"/>
  <c r="M26" i="73"/>
  <c r="M27" i="73"/>
  <c r="M28" i="73"/>
  <c r="M29" i="73"/>
  <c r="M31" i="73"/>
  <c r="M32" i="73"/>
  <c r="M33" i="73"/>
  <c r="M34" i="73"/>
  <c r="M35" i="73"/>
  <c r="M36" i="73"/>
  <c r="M37" i="73"/>
  <c r="M38" i="73"/>
  <c r="M39" i="73"/>
  <c r="N39" i="75"/>
  <c r="N26" i="75"/>
  <c r="N7" i="75"/>
  <c r="N36" i="75"/>
  <c r="N25" i="75"/>
  <c r="N23" i="75"/>
  <c r="N10" i="75"/>
  <c r="N19" i="75"/>
  <c r="N38" i="75"/>
  <c r="N22" i="75"/>
  <c r="N6" i="75"/>
  <c r="N21" i="75"/>
  <c r="N5" i="75"/>
  <c r="N24" i="75"/>
  <c r="N8" i="75"/>
  <c r="N4" i="75"/>
  <c r="N32" i="75"/>
  <c r="N15" i="75"/>
  <c r="N35" i="75"/>
  <c r="N18" i="75"/>
  <c r="N34" i="75"/>
  <c r="N17" i="75"/>
  <c r="N37" i="75"/>
  <c r="N20" i="75"/>
  <c r="N40" i="75"/>
  <c r="N27" i="75"/>
  <c r="N11" i="75"/>
  <c r="N31" i="75"/>
  <c r="N14" i="75"/>
  <c r="N29" i="75"/>
  <c r="N13" i="75"/>
  <c r="N33" i="75"/>
  <c r="N16" i="75"/>
  <c r="M43" i="75"/>
  <c r="N9" i="75"/>
  <c r="N28" i="75"/>
  <c r="K40" i="73"/>
  <c r="K43" i="73"/>
  <c r="H40" i="73"/>
  <c r="H43" i="73"/>
  <c r="E40" i="73"/>
  <c r="E43" i="73"/>
  <c r="C40" i="73"/>
  <c r="C43" i="73"/>
  <c r="L40" i="73"/>
  <c r="L43" i="73"/>
  <c r="I40" i="73"/>
  <c r="I43" i="73"/>
  <c r="F40" i="73"/>
  <c r="F43" i="73"/>
  <c r="J40" i="73"/>
  <c r="J43" i="73"/>
  <c r="G40" i="73"/>
  <c r="G43" i="73"/>
  <c r="D40" i="73"/>
  <c r="D43" i="73"/>
  <c r="M4" i="73"/>
  <c r="M40" i="73"/>
  <c r="M42" i="71"/>
  <c r="D42" i="71"/>
  <c r="E42" i="71"/>
  <c r="F42" i="71"/>
  <c r="G42" i="71"/>
  <c r="H42" i="71"/>
  <c r="I42" i="71"/>
  <c r="J42" i="71"/>
  <c r="K42" i="71"/>
  <c r="L42" i="71"/>
  <c r="C42" i="71"/>
  <c r="D40" i="70"/>
  <c r="D43" i="70"/>
  <c r="L40" i="70"/>
  <c r="L43" i="70"/>
  <c r="K40" i="70"/>
  <c r="K43" i="70"/>
  <c r="H40" i="70"/>
  <c r="H43" i="70"/>
  <c r="G40" i="70"/>
  <c r="G43" i="70"/>
  <c r="E40" i="70"/>
  <c r="E43" i="70"/>
  <c r="C40" i="70"/>
  <c r="C43" i="70"/>
  <c r="M39" i="70"/>
  <c r="M38" i="70"/>
  <c r="M37" i="70"/>
  <c r="M36" i="70"/>
  <c r="M35" i="70"/>
  <c r="M34" i="70"/>
  <c r="M33" i="70"/>
  <c r="M32" i="70"/>
  <c r="M31" i="70"/>
  <c r="M29" i="70"/>
  <c r="M28" i="70"/>
  <c r="M27" i="70"/>
  <c r="M26" i="70"/>
  <c r="M25" i="70"/>
  <c r="M24" i="70"/>
  <c r="M23" i="70"/>
  <c r="M22" i="70"/>
  <c r="M21" i="70"/>
  <c r="M20" i="70"/>
  <c r="M19" i="70"/>
  <c r="M18" i="70"/>
  <c r="M17" i="70"/>
  <c r="M16" i="70"/>
  <c r="M15" i="70"/>
  <c r="M14" i="70"/>
  <c r="M13" i="70"/>
  <c r="M12" i="70"/>
  <c r="I40" i="70"/>
  <c r="I43" i="70"/>
  <c r="M10" i="70"/>
  <c r="M9" i="70"/>
  <c r="J40" i="70"/>
  <c r="J43" i="70"/>
  <c r="F40" i="70"/>
  <c r="F43" i="70"/>
  <c r="M7" i="70"/>
  <c r="M6" i="70"/>
  <c r="M5" i="70"/>
  <c r="M4" i="70"/>
  <c r="E40" i="71"/>
  <c r="E43" i="71"/>
  <c r="I40" i="71"/>
  <c r="I43" i="71"/>
  <c r="K40" i="71"/>
  <c r="K43" i="71"/>
  <c r="G40" i="71"/>
  <c r="G43" i="71"/>
  <c r="M43" i="73"/>
  <c r="N36" i="73"/>
  <c r="N34" i="73"/>
  <c r="N32" i="73"/>
  <c r="N29" i="73"/>
  <c r="N27" i="73"/>
  <c r="N25" i="73"/>
  <c r="N23" i="73"/>
  <c r="N21" i="73"/>
  <c r="N19" i="73"/>
  <c r="N17" i="73"/>
  <c r="N15" i="73"/>
  <c r="N13" i="73"/>
  <c r="N18" i="73"/>
  <c r="N14" i="73"/>
  <c r="N35" i="73"/>
  <c r="N33" i="73"/>
  <c r="N31" i="73"/>
  <c r="N28" i="73"/>
  <c r="N26" i="73"/>
  <c r="N24" i="73"/>
  <c r="N22" i="73"/>
  <c r="N20" i="73"/>
  <c r="N16" i="73"/>
  <c r="N40" i="73"/>
  <c r="N12" i="73"/>
  <c r="N7" i="73"/>
  <c r="N39" i="73"/>
  <c r="N8" i="73"/>
  <c r="N5" i="73"/>
  <c r="N6" i="73"/>
  <c r="N38" i="73"/>
  <c r="N9" i="73"/>
  <c r="N37" i="73"/>
  <c r="N11" i="73"/>
  <c r="N4" i="73"/>
  <c r="N10" i="73"/>
  <c r="L40" i="71"/>
  <c r="L43" i="71"/>
  <c r="H40" i="71"/>
  <c r="H43" i="71"/>
  <c r="D40" i="71"/>
  <c r="D43" i="71"/>
  <c r="J40" i="71"/>
  <c r="J43" i="71"/>
  <c r="F40" i="71"/>
  <c r="F43" i="71"/>
  <c r="M11" i="70"/>
  <c r="C40" i="71"/>
  <c r="C43" i="71"/>
  <c r="M8" i="70"/>
  <c r="L40" i="68"/>
  <c r="L43" i="68"/>
  <c r="H40" i="68"/>
  <c r="H43" i="68"/>
  <c r="G40" i="68"/>
  <c r="G43" i="68"/>
  <c r="E40" i="68"/>
  <c r="E43" i="68"/>
  <c r="C40" i="68"/>
  <c r="C43" i="68"/>
  <c r="K40" i="68"/>
  <c r="K43" i="68"/>
  <c r="I40" i="68"/>
  <c r="I43" i="68"/>
  <c r="F40" i="68"/>
  <c r="F43" i="68"/>
  <c r="D40" i="68"/>
  <c r="D43" i="68"/>
  <c r="N14" i="71"/>
  <c r="M40" i="70"/>
  <c r="J40" i="68"/>
  <c r="J43" i="68"/>
  <c r="M4" i="61"/>
  <c r="N26" i="71"/>
  <c r="N20" i="71"/>
  <c r="N7" i="71"/>
  <c r="N17" i="71"/>
  <c r="N37" i="71"/>
  <c r="N25" i="71"/>
  <c r="N19" i="71"/>
  <c r="N33" i="71"/>
  <c r="N39" i="71"/>
  <c r="N29" i="71"/>
  <c r="N23" i="71"/>
  <c r="N27" i="71"/>
  <c r="N15" i="71"/>
  <c r="M43" i="71"/>
  <c r="N4" i="71"/>
  <c r="N9" i="71"/>
  <c r="N16" i="71"/>
  <c r="N22" i="71"/>
  <c r="N38" i="71"/>
  <c r="N35" i="71"/>
  <c r="N32" i="71"/>
  <c r="N28" i="71"/>
  <c r="N36" i="71"/>
  <c r="N13" i="71"/>
  <c r="N12" i="71"/>
  <c r="N10" i="71"/>
  <c r="N21" i="71"/>
  <c r="N18" i="71"/>
  <c r="N11" i="71"/>
  <c r="N8" i="71"/>
  <c r="N6" i="71"/>
  <c r="N24" i="71"/>
  <c r="N34" i="71"/>
  <c r="N31" i="71"/>
  <c r="N40" i="71"/>
  <c r="N5" i="71"/>
  <c r="N16" i="70"/>
  <c r="N36" i="70"/>
  <c r="N39" i="70"/>
  <c r="N40" i="70"/>
  <c r="N34" i="70"/>
  <c r="N8" i="70"/>
  <c r="N10" i="70"/>
  <c r="N21" i="70"/>
  <c r="N29" i="70"/>
  <c r="N11" i="70"/>
  <c r="N14" i="70"/>
  <c r="N35" i="70"/>
  <c r="N38" i="70"/>
  <c r="N4" i="70"/>
  <c r="N15" i="70"/>
  <c r="N18" i="70"/>
  <c r="N12" i="70"/>
  <c r="N22" i="70"/>
  <c r="N28" i="70"/>
  <c r="N26" i="70"/>
  <c r="N7" i="70"/>
  <c r="M43" i="70"/>
  <c r="N32" i="70"/>
  <c r="N27" i="70"/>
  <c r="N9" i="70"/>
  <c r="N37" i="70"/>
  <c r="N17" i="70"/>
  <c r="N20" i="70"/>
  <c r="N19" i="70"/>
  <c r="N24" i="70"/>
  <c r="N23" i="70"/>
  <c r="N33" i="70"/>
  <c r="N6" i="70"/>
  <c r="N5" i="70"/>
  <c r="N31" i="70"/>
  <c r="N25" i="70"/>
  <c r="N13" i="70"/>
  <c r="N10" i="68"/>
  <c r="N39" i="68"/>
  <c r="N26" i="68"/>
  <c r="N35" i="68"/>
  <c r="N15" i="68"/>
  <c r="N5" i="68"/>
  <c r="N20" i="68"/>
  <c r="N34" i="68"/>
  <c r="N4" i="68"/>
  <c r="N32" i="68"/>
  <c r="N13" i="68"/>
  <c r="N16" i="68"/>
  <c r="N27" i="68"/>
  <c r="N11" i="68"/>
  <c r="N22" i="68"/>
  <c r="N29" i="68"/>
  <c r="N7" i="68"/>
  <c r="N28" i="68"/>
  <c r="N6" i="68"/>
  <c r="N36" i="68"/>
  <c r="N12" i="68"/>
  <c r="N23" i="68"/>
  <c r="N37" i="68"/>
  <c r="N18" i="68"/>
  <c r="N25" i="68"/>
  <c r="N9" i="68"/>
  <c r="N31" i="68"/>
  <c r="N8" i="68"/>
  <c r="M43" i="68"/>
  <c r="N24" i="68"/>
  <c r="N38" i="68"/>
  <c r="N19" i="68"/>
  <c r="N17" i="68"/>
  <c r="N14" i="68"/>
  <c r="N21" i="68"/>
  <c r="N40" i="68"/>
  <c r="N33" i="68"/>
  <c r="L42" i="67"/>
  <c r="K42" i="67"/>
  <c r="J42" i="67"/>
  <c r="I42" i="67"/>
  <c r="H42" i="67"/>
  <c r="G42" i="67"/>
  <c r="F42" i="67"/>
  <c r="E42" i="67"/>
  <c r="D42" i="67"/>
  <c r="C42" i="67"/>
  <c r="L40" i="66"/>
  <c r="L43" i="66"/>
  <c r="K40" i="66"/>
  <c r="K43" i="66"/>
  <c r="I40" i="66"/>
  <c r="I43" i="66"/>
  <c r="H40" i="66"/>
  <c r="H43" i="66"/>
  <c r="G40" i="66"/>
  <c r="G43" i="66"/>
  <c r="E40" i="66"/>
  <c r="E43" i="66"/>
  <c r="C40" i="66"/>
  <c r="C43" i="66"/>
  <c r="M39" i="66"/>
  <c r="M38" i="66"/>
  <c r="M37" i="66"/>
  <c r="M36" i="66"/>
  <c r="M35" i="66"/>
  <c r="M34" i="66"/>
  <c r="M33" i="66"/>
  <c r="M32" i="66"/>
  <c r="M31" i="66"/>
  <c r="M29" i="66"/>
  <c r="M28" i="66"/>
  <c r="M27" i="66"/>
  <c r="M26" i="66"/>
  <c r="M25" i="66"/>
  <c r="M24" i="66"/>
  <c r="M23" i="66"/>
  <c r="M22" i="66"/>
  <c r="M21" i="66"/>
  <c r="M20" i="66"/>
  <c r="M19" i="66"/>
  <c r="M18" i="66"/>
  <c r="M17" i="66"/>
  <c r="M16" i="66"/>
  <c r="M15" i="66"/>
  <c r="M14" i="66"/>
  <c r="M13" i="66"/>
  <c r="M12" i="66"/>
  <c r="M11" i="66"/>
  <c r="D40" i="66"/>
  <c r="D43" i="66"/>
  <c r="M10" i="66"/>
  <c r="M9" i="66"/>
  <c r="M8" i="66"/>
  <c r="M7" i="66"/>
  <c r="M6" i="66"/>
  <c r="M5" i="66"/>
  <c r="M4" i="66"/>
  <c r="K42" i="88"/>
  <c r="K43" i="88"/>
  <c r="K42" i="69"/>
  <c r="K42" i="72"/>
  <c r="K42" i="74"/>
  <c r="D42" i="88"/>
  <c r="D43" i="88"/>
  <c r="D42" i="69"/>
  <c r="D42" i="72"/>
  <c r="D42" i="74"/>
  <c r="H42" i="88"/>
  <c r="H43" i="88"/>
  <c r="H42" i="69"/>
  <c r="H42" i="72"/>
  <c r="H42" i="74"/>
  <c r="I42" i="88"/>
  <c r="I43" i="88"/>
  <c r="I42" i="69"/>
  <c r="I42" i="72"/>
  <c r="I42" i="74"/>
  <c r="C42" i="88"/>
  <c r="C43" i="88"/>
  <c r="C42" i="69"/>
  <c r="C42" i="72"/>
  <c r="C42" i="74"/>
  <c r="G42" i="88"/>
  <c r="G43" i="88"/>
  <c r="G42" i="69"/>
  <c r="G42" i="72"/>
  <c r="G42" i="74"/>
  <c r="E42" i="88"/>
  <c r="E43" i="88"/>
  <c r="E42" i="69"/>
  <c r="E42" i="72"/>
  <c r="E42" i="74"/>
  <c r="F42" i="88"/>
  <c r="F43" i="88"/>
  <c r="F42" i="69"/>
  <c r="F42" i="72"/>
  <c r="F42" i="74"/>
  <c r="J42" i="88"/>
  <c r="J43" i="88"/>
  <c r="J42" i="69"/>
  <c r="J42" i="72"/>
  <c r="J42" i="74"/>
  <c r="L42" i="88"/>
  <c r="L43" i="88"/>
  <c r="L42" i="69"/>
  <c r="L42" i="72"/>
  <c r="L42" i="74"/>
  <c r="M40" i="66"/>
  <c r="N36" i="66"/>
  <c r="F40" i="66"/>
  <c r="F43" i="66"/>
  <c r="J40" i="66"/>
  <c r="J43" i="66"/>
  <c r="J42" i="76"/>
  <c r="J42" i="79"/>
  <c r="J42" i="81"/>
  <c r="C42" i="76"/>
  <c r="C42" i="79"/>
  <c r="C42" i="81"/>
  <c r="C42" i="83"/>
  <c r="C41" i="85"/>
  <c r="H42" i="76"/>
  <c r="H42" i="79"/>
  <c r="H42" i="81"/>
  <c r="H42" i="83"/>
  <c r="H41" i="85"/>
  <c r="E42" i="76"/>
  <c r="E42" i="79"/>
  <c r="E42" i="81"/>
  <c r="E42" i="83"/>
  <c r="E41" i="85"/>
  <c r="F42" i="76"/>
  <c r="F42" i="79"/>
  <c r="F42" i="81"/>
  <c r="F42" i="83"/>
  <c r="F41" i="85"/>
  <c r="K42" i="76"/>
  <c r="K42" i="79"/>
  <c r="K42" i="81"/>
  <c r="I42" i="76"/>
  <c r="I42" i="79"/>
  <c r="I42" i="81"/>
  <c r="I42" i="83"/>
  <c r="I41" i="85"/>
  <c r="G42" i="76"/>
  <c r="G42" i="79"/>
  <c r="G42" i="81"/>
  <c r="G42" i="83"/>
  <c r="G41" i="85"/>
  <c r="D42" i="76"/>
  <c r="D42" i="79"/>
  <c r="D42" i="81"/>
  <c r="D42" i="83"/>
  <c r="D41" i="85"/>
  <c r="L42" i="76"/>
  <c r="L42" i="79"/>
  <c r="L42" i="81"/>
  <c r="N11" i="66"/>
  <c r="N37" i="66"/>
  <c r="N34" i="66"/>
  <c r="N33" i="66"/>
  <c r="M43" i="66"/>
  <c r="N27" i="66"/>
  <c r="N23" i="66"/>
  <c r="N19" i="66"/>
  <c r="N13" i="66"/>
  <c r="N10" i="66"/>
  <c r="N6" i="66"/>
  <c r="N7" i="66"/>
  <c r="N31" i="66"/>
  <c r="N28" i="66"/>
  <c r="N24" i="66"/>
  <c r="N22" i="66"/>
  <c r="N18" i="66"/>
  <c r="N14" i="66"/>
  <c r="N26" i="66"/>
  <c r="N20" i="66"/>
  <c r="N16" i="66"/>
  <c r="N12" i="66"/>
  <c r="N5" i="66"/>
  <c r="N40" i="66"/>
  <c r="N32" i="66"/>
  <c r="N29" i="66"/>
  <c r="N25" i="66"/>
  <c r="N21" i="66"/>
  <c r="N17" i="66"/>
  <c r="N15" i="66"/>
  <c r="N8" i="66"/>
  <c r="N4" i="66"/>
  <c r="N9" i="66"/>
  <c r="N39" i="66"/>
  <c r="N35" i="66"/>
  <c r="N38" i="66"/>
  <c r="L42" i="65"/>
  <c r="K42" i="65"/>
  <c r="J42" i="65"/>
  <c r="L40" i="64"/>
  <c r="L43" i="64"/>
  <c r="K40" i="64"/>
  <c r="K43" i="64"/>
  <c r="H40" i="64"/>
  <c r="H43" i="64"/>
  <c r="M39" i="64"/>
  <c r="M38" i="64"/>
  <c r="M37" i="64"/>
  <c r="M36" i="64"/>
  <c r="M35" i="64"/>
  <c r="M34" i="64"/>
  <c r="M33" i="64"/>
  <c r="M32" i="64"/>
  <c r="M31" i="64"/>
  <c r="M29" i="64"/>
  <c r="M28" i="64"/>
  <c r="M27" i="64"/>
  <c r="M26" i="64"/>
  <c r="M25" i="64"/>
  <c r="M24" i="64"/>
  <c r="M23" i="64"/>
  <c r="M22" i="64"/>
  <c r="M21" i="64"/>
  <c r="M20" i="64"/>
  <c r="M19" i="64"/>
  <c r="M18" i="64"/>
  <c r="M17" i="64"/>
  <c r="M16" i="64"/>
  <c r="M15" i="64"/>
  <c r="M14" i="64"/>
  <c r="M13" i="64"/>
  <c r="M12" i="64"/>
  <c r="M11" i="64"/>
  <c r="M10" i="64"/>
  <c r="M9" i="64"/>
  <c r="M8" i="64"/>
  <c r="M7" i="64"/>
  <c r="M6" i="64"/>
  <c r="J40" i="64"/>
  <c r="J43" i="64"/>
  <c r="I40" i="64"/>
  <c r="I43" i="64"/>
  <c r="G40" i="64"/>
  <c r="G43" i="64"/>
  <c r="F40" i="64"/>
  <c r="F43" i="64"/>
  <c r="E40" i="64"/>
  <c r="E43" i="64"/>
  <c r="M5" i="64"/>
  <c r="C40" i="64"/>
  <c r="C43" i="64"/>
  <c r="M4" i="64"/>
  <c r="K42" i="83"/>
  <c r="K41" i="85"/>
  <c r="L42" i="83"/>
  <c r="L41" i="85"/>
  <c r="J41" i="85"/>
  <c r="J42" i="83"/>
  <c r="M40" i="64"/>
  <c r="N6" i="64"/>
  <c r="D40" i="64"/>
  <c r="D43" i="64"/>
  <c r="M42" i="63"/>
  <c r="M42" i="65"/>
  <c r="M42" i="67"/>
  <c r="D42" i="63"/>
  <c r="D42" i="65"/>
  <c r="E42" i="63"/>
  <c r="E42" i="65"/>
  <c r="F42" i="63"/>
  <c r="F42" i="65"/>
  <c r="G42" i="63"/>
  <c r="G42" i="65"/>
  <c r="H42" i="63"/>
  <c r="H42" i="65"/>
  <c r="I42" i="63"/>
  <c r="I42" i="65"/>
  <c r="J42" i="63"/>
  <c r="K42" i="63"/>
  <c r="L42" i="63"/>
  <c r="C42" i="63"/>
  <c r="C42" i="65"/>
  <c r="E40" i="62"/>
  <c r="D40" i="62"/>
  <c r="F40" i="62"/>
  <c r="G40" i="62"/>
  <c r="H40" i="62"/>
  <c r="I40" i="62"/>
  <c r="J40" i="62"/>
  <c r="K40" i="62"/>
  <c r="L40" i="62"/>
  <c r="C40" i="62"/>
  <c r="M6" i="62"/>
  <c r="M7" i="62"/>
  <c r="M8" i="62"/>
  <c r="M9" i="62"/>
  <c r="M10" i="62"/>
  <c r="M11" i="62"/>
  <c r="M12" i="62"/>
  <c r="M13" i="62"/>
  <c r="M14" i="62"/>
  <c r="M15" i="62"/>
  <c r="M16" i="62"/>
  <c r="M17" i="62"/>
  <c r="M18" i="62"/>
  <c r="M19" i="62"/>
  <c r="M20" i="62"/>
  <c r="M21" i="62"/>
  <c r="M22" i="62"/>
  <c r="M23" i="62"/>
  <c r="M24" i="62"/>
  <c r="M25" i="62"/>
  <c r="M26" i="62"/>
  <c r="M27" i="62"/>
  <c r="M28" i="62"/>
  <c r="M29" i="62"/>
  <c r="M31" i="62"/>
  <c r="M32" i="62"/>
  <c r="M33" i="62"/>
  <c r="M34" i="62"/>
  <c r="M35" i="62"/>
  <c r="M36" i="62"/>
  <c r="M37" i="62"/>
  <c r="M38" i="62"/>
  <c r="M39" i="62"/>
  <c r="M4" i="62"/>
  <c r="M42" i="88"/>
  <c r="M43" i="88"/>
  <c r="M42" i="69"/>
  <c r="M42" i="72"/>
  <c r="M42" i="74"/>
  <c r="L40" i="65"/>
  <c r="L43" i="65"/>
  <c r="D40" i="67"/>
  <c r="D43" i="67"/>
  <c r="G40" i="67"/>
  <c r="G43" i="67"/>
  <c r="J40" i="67"/>
  <c r="J43" i="67"/>
  <c r="F40" i="67"/>
  <c r="F43" i="67"/>
  <c r="I40" i="67"/>
  <c r="I43" i="67"/>
  <c r="E40" i="67"/>
  <c r="E43" i="67"/>
  <c r="E40" i="65"/>
  <c r="E43" i="65"/>
  <c r="I40" i="65"/>
  <c r="I43" i="65"/>
  <c r="H40" i="67"/>
  <c r="H43" i="67"/>
  <c r="C40" i="65"/>
  <c r="C43" i="65"/>
  <c r="K40" i="65"/>
  <c r="K43" i="65"/>
  <c r="D40" i="65"/>
  <c r="D43" i="65"/>
  <c r="F40" i="65"/>
  <c r="F43" i="65"/>
  <c r="J40" i="65"/>
  <c r="J43" i="65"/>
  <c r="G40" i="65"/>
  <c r="G43" i="65"/>
  <c r="H40" i="65"/>
  <c r="H43" i="65"/>
  <c r="K40" i="67"/>
  <c r="K43" i="67"/>
  <c r="N26" i="64"/>
  <c r="N28" i="64"/>
  <c r="N25" i="64"/>
  <c r="N11" i="64"/>
  <c r="N37" i="64"/>
  <c r="N32" i="64"/>
  <c r="N7" i="64"/>
  <c r="N23" i="64"/>
  <c r="N29" i="64"/>
  <c r="N33" i="64"/>
  <c r="N39" i="64"/>
  <c r="N10" i="64"/>
  <c r="N22" i="64"/>
  <c r="N38" i="64"/>
  <c r="N8" i="64"/>
  <c r="N5" i="64"/>
  <c r="N21" i="64"/>
  <c r="N24" i="64"/>
  <c r="N27" i="64"/>
  <c r="N31" i="64"/>
  <c r="M43" i="64"/>
  <c r="N19" i="64"/>
  <c r="N15" i="64"/>
  <c r="N4" i="64"/>
  <c r="N18" i="64"/>
  <c r="N14" i="64"/>
  <c r="N36" i="64"/>
  <c r="N34" i="64"/>
  <c r="N20" i="64"/>
  <c r="N16" i="64"/>
  <c r="N12" i="64"/>
  <c r="N40" i="64"/>
  <c r="N35" i="64"/>
  <c r="N17" i="64"/>
  <c r="N13" i="64"/>
  <c r="N9" i="64"/>
  <c r="M5" i="62"/>
  <c r="M40" i="62"/>
  <c r="M42" i="76"/>
  <c r="M42" i="79"/>
  <c r="M42" i="81"/>
  <c r="M42" i="83"/>
  <c r="M41" i="85"/>
  <c r="N31" i="65"/>
  <c r="C40" i="67"/>
  <c r="C43" i="67"/>
  <c r="K40" i="69"/>
  <c r="K43" i="69"/>
  <c r="J40" i="69"/>
  <c r="J43" i="69"/>
  <c r="D40" i="69"/>
  <c r="D43" i="69"/>
  <c r="H40" i="69"/>
  <c r="H43" i="69"/>
  <c r="E40" i="69"/>
  <c r="E43" i="69"/>
  <c r="I40" i="69"/>
  <c r="I43" i="69"/>
  <c r="F40" i="69"/>
  <c r="F43" i="69"/>
  <c r="G40" i="69"/>
  <c r="G43" i="69"/>
  <c r="L40" i="69"/>
  <c r="L43" i="69"/>
  <c r="L40" i="67"/>
  <c r="L43" i="67"/>
  <c r="L40" i="63"/>
  <c r="L43" i="63"/>
  <c r="K40" i="63"/>
  <c r="K43" i="63"/>
  <c r="J40" i="63"/>
  <c r="J43" i="63"/>
  <c r="I40" i="63"/>
  <c r="I43" i="63"/>
  <c r="H40" i="63"/>
  <c r="H43" i="63"/>
  <c r="G40" i="63"/>
  <c r="G43" i="63"/>
  <c r="F40" i="63"/>
  <c r="F43" i="63"/>
  <c r="E40" i="63"/>
  <c r="E43" i="63"/>
  <c r="D40" i="63"/>
  <c r="D43" i="63"/>
  <c r="C40" i="63"/>
  <c r="C43" i="63"/>
  <c r="N4" i="65"/>
  <c r="M44" i="67"/>
  <c r="C40" i="69"/>
  <c r="C43" i="69"/>
  <c r="N25" i="65"/>
  <c r="N17" i="65"/>
  <c r="N34" i="65"/>
  <c r="N23" i="65"/>
  <c r="N29" i="65"/>
  <c r="N21" i="65"/>
  <c r="N33" i="65"/>
  <c r="N15" i="65"/>
  <c r="N37" i="65"/>
  <c r="N24" i="65"/>
  <c r="N22" i="65"/>
  <c r="N28" i="65"/>
  <c r="N36" i="65"/>
  <c r="N11" i="65"/>
  <c r="N10" i="65"/>
  <c r="N18" i="65"/>
  <c r="N9" i="65"/>
  <c r="N16" i="65"/>
  <c r="N7" i="65"/>
  <c r="N14" i="65"/>
  <c r="N13" i="65"/>
  <c r="N20" i="65"/>
  <c r="N27" i="65"/>
  <c r="N35" i="65"/>
  <c r="N6" i="65"/>
  <c r="N32" i="65"/>
  <c r="N39" i="65"/>
  <c r="N38" i="65"/>
  <c r="N5" i="65"/>
  <c r="N12" i="65"/>
  <c r="N19" i="65"/>
  <c r="N26" i="65"/>
  <c r="N8" i="65"/>
  <c r="M43" i="65"/>
  <c r="N40" i="65"/>
  <c r="J40" i="72"/>
  <c r="J43" i="72"/>
  <c r="I40" i="72"/>
  <c r="I43" i="72"/>
  <c r="L40" i="72"/>
  <c r="L43" i="72"/>
  <c r="F40" i="72"/>
  <c r="F43" i="72"/>
  <c r="M7" i="76"/>
  <c r="E40" i="72"/>
  <c r="E43" i="72"/>
  <c r="H40" i="72"/>
  <c r="H43" i="72"/>
  <c r="D40" i="72"/>
  <c r="D43" i="72"/>
  <c r="G40" i="72"/>
  <c r="G43" i="72"/>
  <c r="N40" i="63"/>
  <c r="K40" i="72"/>
  <c r="K43" i="72"/>
  <c r="N12" i="67"/>
  <c r="L43" i="62"/>
  <c r="K43" i="62"/>
  <c r="H43" i="62"/>
  <c r="E43" i="62"/>
  <c r="C43" i="62"/>
  <c r="J43" i="62"/>
  <c r="G43" i="62"/>
  <c r="F43" i="62"/>
  <c r="D43" i="62"/>
  <c r="N15" i="63"/>
  <c r="N9" i="63"/>
  <c r="N35" i="63"/>
  <c r="N28" i="63"/>
  <c r="N4" i="63"/>
  <c r="N10" i="63"/>
  <c r="N8" i="63"/>
  <c r="N32" i="63"/>
  <c r="N25" i="63"/>
  <c r="N14" i="63"/>
  <c r="N18" i="63"/>
  <c r="N7" i="63"/>
  <c r="N34" i="63"/>
  <c r="N37" i="63"/>
  <c r="M43" i="63"/>
  <c r="N23" i="63"/>
  <c r="N26" i="63"/>
  <c r="N17" i="63"/>
  <c r="N16" i="63"/>
  <c r="N36" i="63"/>
  <c r="N19" i="63"/>
  <c r="N39" i="63"/>
  <c r="N22" i="63"/>
  <c r="N29" i="63"/>
  <c r="N13" i="63"/>
  <c r="N33" i="63"/>
  <c r="N12" i="63"/>
  <c r="N6" i="63"/>
  <c r="C40" i="72"/>
  <c r="C43" i="72"/>
  <c r="N20" i="63"/>
  <c r="N27" i="63"/>
  <c r="N11" i="63"/>
  <c r="N31" i="63"/>
  <c r="N38" i="63"/>
  <c r="N21" i="63"/>
  <c r="N5" i="63"/>
  <c r="N24" i="63"/>
  <c r="M43" i="69"/>
  <c r="J40" i="74"/>
  <c r="J43" i="74"/>
  <c r="N4" i="67"/>
  <c r="M43" i="67"/>
  <c r="N40" i="67"/>
  <c r="N13" i="67"/>
  <c r="N36" i="67"/>
  <c r="N22" i="67"/>
  <c r="N28" i="67"/>
  <c r="N17" i="67"/>
  <c r="N26" i="67"/>
  <c r="N33" i="67"/>
  <c r="N34" i="67"/>
  <c r="N39" i="67"/>
  <c r="N20" i="67"/>
  <c r="N6" i="67"/>
  <c r="N18" i="67"/>
  <c r="N23" i="67"/>
  <c r="N9" i="67"/>
  <c r="N35" i="67"/>
  <c r="N37" i="67"/>
  <c r="N21" i="67"/>
  <c r="N38" i="67"/>
  <c r="N32" i="67"/>
  <c r="N10" i="67"/>
  <c r="N24" i="67"/>
  <c r="N31" i="67"/>
  <c r="N15" i="67"/>
  <c r="N27" i="67"/>
  <c r="N19" i="67"/>
  <c r="N11" i="67"/>
  <c r="N8" i="67"/>
  <c r="N7" i="67"/>
  <c r="N25" i="67"/>
  <c r="N5" i="67"/>
  <c r="N29" i="67"/>
  <c r="E40" i="74"/>
  <c r="E43" i="74"/>
  <c r="M7" i="79"/>
  <c r="F40" i="74"/>
  <c r="F43" i="74"/>
  <c r="K40" i="74"/>
  <c r="K43" i="74"/>
  <c r="P40" i="78"/>
  <c r="P40" i="71"/>
  <c r="P40" i="65"/>
  <c r="G40" i="74"/>
  <c r="G43" i="74"/>
  <c r="N14" i="67"/>
  <c r="D40" i="74"/>
  <c r="D43" i="74"/>
  <c r="L40" i="74"/>
  <c r="L43" i="74"/>
  <c r="I40" i="74"/>
  <c r="I43" i="74"/>
  <c r="H40" i="74"/>
  <c r="H43" i="74"/>
  <c r="M15" i="76"/>
  <c r="N16" i="67"/>
  <c r="I43" i="62"/>
  <c r="K40" i="61"/>
  <c r="K43" i="61"/>
  <c r="M38" i="61"/>
  <c r="N40" i="72"/>
  <c r="N12" i="69"/>
  <c r="N14" i="69"/>
  <c r="N20" i="69"/>
  <c r="N8" i="69"/>
  <c r="N5" i="69"/>
  <c r="N6" i="69"/>
  <c r="N36" i="69"/>
  <c r="N13" i="69"/>
  <c r="N16" i="69"/>
  <c r="N23" i="69"/>
  <c r="N28" i="69"/>
  <c r="N11" i="69"/>
  <c r="N29" i="69"/>
  <c r="N35" i="69"/>
  <c r="N32" i="69"/>
  <c r="N39" i="69"/>
  <c r="N17" i="69"/>
  <c r="N22" i="69"/>
  <c r="N27" i="69"/>
  <c r="N24" i="69"/>
  <c r="N38" i="69"/>
  <c r="N34" i="69"/>
  <c r="N25" i="69"/>
  <c r="N21" i="69"/>
  <c r="N18" i="69"/>
  <c r="N9" i="69"/>
  <c r="N4" i="69"/>
  <c r="N7" i="69"/>
  <c r="N15" i="69"/>
  <c r="N33" i="69"/>
  <c r="N26" i="69"/>
  <c r="N31" i="69"/>
  <c r="N19" i="69"/>
  <c r="N10" i="69"/>
  <c r="N40" i="69"/>
  <c r="N37" i="69"/>
  <c r="M22" i="76"/>
  <c r="M34" i="76"/>
  <c r="M36" i="76"/>
  <c r="M27" i="76"/>
  <c r="H40" i="76"/>
  <c r="H43" i="76"/>
  <c r="G40" i="76"/>
  <c r="G43" i="76"/>
  <c r="M38" i="76"/>
  <c r="M32" i="76"/>
  <c r="J40" i="76"/>
  <c r="J43" i="76"/>
  <c r="M18" i="76"/>
  <c r="M4" i="76"/>
  <c r="M13" i="76"/>
  <c r="M6" i="76"/>
  <c r="M21" i="76"/>
  <c r="I40" i="76"/>
  <c r="I43" i="76"/>
  <c r="L40" i="76"/>
  <c r="L43" i="76"/>
  <c r="M37" i="76"/>
  <c r="M10" i="76"/>
  <c r="K40" i="76"/>
  <c r="K43" i="76"/>
  <c r="M8" i="76"/>
  <c r="M39" i="76"/>
  <c r="M28" i="76"/>
  <c r="M31" i="76"/>
  <c r="M19" i="76"/>
  <c r="M9" i="76"/>
  <c r="M20" i="76"/>
  <c r="M35" i="76"/>
  <c r="M17" i="76"/>
  <c r="M5" i="76"/>
  <c r="M33" i="76"/>
  <c r="M26" i="76"/>
  <c r="D40" i="76"/>
  <c r="D43" i="76"/>
  <c r="C40" i="74"/>
  <c r="C43" i="74"/>
  <c r="M11" i="76"/>
  <c r="M15" i="79"/>
  <c r="M23" i="76"/>
  <c r="M24" i="76"/>
  <c r="M29" i="76"/>
  <c r="F40" i="76"/>
  <c r="F43" i="76"/>
  <c r="E40" i="76"/>
  <c r="E43" i="76"/>
  <c r="M25" i="76"/>
  <c r="L40" i="61"/>
  <c r="L43" i="61"/>
  <c r="I40" i="61"/>
  <c r="I43" i="61"/>
  <c r="H40" i="61"/>
  <c r="H43" i="61"/>
  <c r="G40" i="61"/>
  <c r="G43" i="61"/>
  <c r="F40" i="61"/>
  <c r="F43" i="61"/>
  <c r="E40" i="61"/>
  <c r="E43" i="61"/>
  <c r="D40" i="61"/>
  <c r="C40" i="61"/>
  <c r="C43" i="61"/>
  <c r="M39" i="61"/>
  <c r="J40" i="61"/>
  <c r="J43" i="61"/>
  <c r="M36" i="61"/>
  <c r="M35" i="61"/>
  <c r="M34" i="61"/>
  <c r="M33" i="61"/>
  <c r="M32" i="61"/>
  <c r="M31" i="61"/>
  <c r="M29" i="61"/>
  <c r="M28" i="61"/>
  <c r="M27" i="61"/>
  <c r="M26" i="61"/>
  <c r="M25" i="61"/>
  <c r="M24" i="61"/>
  <c r="M23" i="61"/>
  <c r="M22" i="61"/>
  <c r="M21" i="61"/>
  <c r="M20" i="61"/>
  <c r="M19" i="61"/>
  <c r="M18" i="61"/>
  <c r="M17" i="61"/>
  <c r="M16" i="61"/>
  <c r="M15" i="61"/>
  <c r="M14" i="61"/>
  <c r="M13" i="61"/>
  <c r="M12" i="61"/>
  <c r="M11" i="61"/>
  <c r="M10" i="61"/>
  <c r="M9" i="61"/>
  <c r="M8" i="61"/>
  <c r="M7" i="61"/>
  <c r="M6" i="61"/>
  <c r="M5" i="61"/>
  <c r="N12" i="72"/>
  <c r="N24" i="72"/>
  <c r="N23" i="72"/>
  <c r="N31" i="72"/>
  <c r="N11" i="72"/>
  <c r="N26" i="72"/>
  <c r="N21" i="72"/>
  <c r="N20" i="72"/>
  <c r="N15" i="72"/>
  <c r="N16" i="72"/>
  <c r="N18" i="72"/>
  <c r="N13" i="72"/>
  <c r="N4" i="72"/>
  <c r="N19" i="72"/>
  <c r="N37" i="72"/>
  <c r="N38" i="72"/>
  <c r="N25" i="72"/>
  <c r="N7" i="72"/>
  <c r="N6" i="72"/>
  <c r="N39" i="72"/>
  <c r="N22" i="72"/>
  <c r="N34" i="72"/>
  <c r="N28" i="72"/>
  <c r="N9" i="72"/>
  <c r="N17" i="72"/>
  <c r="N10" i="72"/>
  <c r="M43" i="72"/>
  <c r="N14" i="72"/>
  <c r="N27" i="72"/>
  <c r="N29" i="72"/>
  <c r="N35" i="72"/>
  <c r="N33" i="72"/>
  <c r="N32" i="72"/>
  <c r="N8" i="72"/>
  <c r="N5" i="72"/>
  <c r="N36" i="72"/>
  <c r="N11" i="74"/>
  <c r="C40" i="76"/>
  <c r="C43" i="76"/>
  <c r="M11" i="79"/>
  <c r="M20" i="79"/>
  <c r="M39" i="79"/>
  <c r="M18" i="79"/>
  <c r="G40" i="79"/>
  <c r="G43" i="79"/>
  <c r="M22" i="79"/>
  <c r="E40" i="79"/>
  <c r="E43" i="79"/>
  <c r="M29" i="79"/>
  <c r="M26" i="79"/>
  <c r="M5" i="79"/>
  <c r="M13" i="79"/>
  <c r="M23" i="79"/>
  <c r="M17" i="79"/>
  <c r="M19" i="79"/>
  <c r="K40" i="79"/>
  <c r="K43" i="79"/>
  <c r="I40" i="79"/>
  <c r="I43" i="79"/>
  <c r="M4" i="79"/>
  <c r="M38" i="79"/>
  <c r="M27" i="79"/>
  <c r="M25" i="79"/>
  <c r="M24" i="79"/>
  <c r="M35" i="79"/>
  <c r="M9" i="79"/>
  <c r="M28" i="79"/>
  <c r="M8" i="79"/>
  <c r="M10" i="79"/>
  <c r="L40" i="79"/>
  <c r="L43" i="79"/>
  <c r="M21" i="79"/>
  <c r="M14" i="76"/>
  <c r="J40" i="79"/>
  <c r="J43" i="79"/>
  <c r="H40" i="79"/>
  <c r="H43" i="79"/>
  <c r="M34" i="79"/>
  <c r="M16" i="76"/>
  <c r="M31" i="79"/>
  <c r="M37" i="79"/>
  <c r="M32" i="79"/>
  <c r="M12" i="76"/>
  <c r="F40" i="79"/>
  <c r="F43" i="79"/>
  <c r="D40" i="79"/>
  <c r="D43" i="79"/>
  <c r="M33" i="79"/>
  <c r="M6" i="79"/>
  <c r="M36" i="79"/>
  <c r="M43" i="62"/>
  <c r="N32" i="62"/>
  <c r="N29" i="62"/>
  <c r="N27" i="62"/>
  <c r="N25" i="62"/>
  <c r="N23" i="62"/>
  <c r="N6" i="62"/>
  <c r="N31" i="62"/>
  <c r="N9" i="62"/>
  <c r="N7" i="62"/>
  <c r="N40" i="62"/>
  <c r="N19" i="62"/>
  <c r="N20" i="62"/>
  <c r="N38" i="62"/>
  <c r="N21" i="62"/>
  <c r="N14" i="62"/>
  <c r="N34" i="62"/>
  <c r="N8" i="62"/>
  <c r="N35" i="62"/>
  <c r="N24" i="62"/>
  <c r="N10" i="62"/>
  <c r="N33" i="62"/>
  <c r="N18" i="62"/>
  <c r="N11" i="62"/>
  <c r="N37" i="62"/>
  <c r="N28" i="62"/>
  <c r="N13" i="62"/>
  <c r="N39" i="62"/>
  <c r="N22" i="62"/>
  <c r="N4" i="62"/>
  <c r="N15" i="62"/>
  <c r="N16" i="62"/>
  <c r="N36" i="62"/>
  <c r="N17" i="62"/>
  <c r="N12" i="62"/>
  <c r="N26" i="62"/>
  <c r="N5" i="62"/>
  <c r="D43" i="61"/>
  <c r="M37" i="61"/>
  <c r="M40" i="61"/>
  <c r="N13" i="74"/>
  <c r="N8" i="74"/>
  <c r="N36" i="74"/>
  <c r="N33" i="74"/>
  <c r="N17" i="74"/>
  <c r="N32" i="74"/>
  <c r="N40" i="74"/>
  <c r="N34" i="74"/>
  <c r="N29" i="74"/>
  <c r="N27" i="74"/>
  <c r="N16" i="74"/>
  <c r="N31" i="74"/>
  <c r="N25" i="74"/>
  <c r="N14" i="74"/>
  <c r="N18" i="74"/>
  <c r="M43" i="74"/>
  <c r="N6" i="74"/>
  <c r="N37" i="74"/>
  <c r="N24" i="74"/>
  <c r="N26" i="74"/>
  <c r="N9" i="74"/>
  <c r="N7" i="74"/>
  <c r="N4" i="74"/>
  <c r="N20" i="74"/>
  <c r="N5" i="74"/>
  <c r="N23" i="74"/>
  <c r="N12" i="74"/>
  <c r="N39" i="74"/>
  <c r="N19" i="74"/>
  <c r="N21" i="74"/>
  <c r="N28" i="74"/>
  <c r="N22" i="74"/>
  <c r="N38" i="74"/>
  <c r="N10" i="74"/>
  <c r="N35" i="74"/>
  <c r="N15" i="74"/>
  <c r="M40" i="76"/>
  <c r="M16" i="79"/>
  <c r="D40" i="81"/>
  <c r="D43" i="81"/>
  <c r="H40" i="81"/>
  <c r="H43" i="81"/>
  <c r="K40" i="81"/>
  <c r="K43" i="81"/>
  <c r="M14" i="79"/>
  <c r="E40" i="81"/>
  <c r="E43" i="81"/>
  <c r="M12" i="79"/>
  <c r="L40" i="81"/>
  <c r="L43" i="81"/>
  <c r="I40" i="81"/>
  <c r="I43" i="81"/>
  <c r="G40" i="81"/>
  <c r="G43" i="81"/>
  <c r="F40" i="81"/>
  <c r="F43" i="81"/>
  <c r="J40" i="81"/>
  <c r="J43" i="81"/>
  <c r="C40" i="79"/>
  <c r="C43" i="79"/>
  <c r="N40" i="61"/>
  <c r="M43" i="61"/>
  <c r="N38" i="61"/>
  <c r="N39" i="61"/>
  <c r="N36" i="61"/>
  <c r="N5" i="61"/>
  <c r="N10" i="61"/>
  <c r="N26" i="61"/>
  <c r="N13" i="61"/>
  <c r="N15" i="61"/>
  <c r="N32" i="61"/>
  <c r="N24" i="61"/>
  <c r="N9" i="61"/>
  <c r="N4" i="61"/>
  <c r="N17" i="61"/>
  <c r="N14" i="61"/>
  <c r="N31" i="61"/>
  <c r="N21" i="61"/>
  <c r="N19" i="61"/>
  <c r="N12" i="61"/>
  <c r="N28" i="61"/>
  <c r="N25" i="61"/>
  <c r="N29" i="61"/>
  <c r="N18" i="61"/>
  <c r="N35" i="61"/>
  <c r="N7" i="61"/>
  <c r="N23" i="61"/>
  <c r="N16" i="61"/>
  <c r="N33" i="61"/>
  <c r="N34" i="61"/>
  <c r="N6" i="61"/>
  <c r="N22" i="61"/>
  <c r="N8" i="61"/>
  <c r="N11" i="61"/>
  <c r="N27" i="61"/>
  <c r="N20" i="61"/>
  <c r="N37" i="61"/>
  <c r="N35" i="76"/>
  <c r="N30" i="76"/>
  <c r="M40" i="79"/>
  <c r="N25" i="76"/>
  <c r="N5" i="76"/>
  <c r="N9" i="76"/>
  <c r="N34" i="76"/>
  <c r="N6" i="76"/>
  <c r="N4" i="76"/>
  <c r="N21" i="76"/>
  <c r="N24" i="76"/>
  <c r="N10" i="76"/>
  <c r="N39" i="76"/>
  <c r="N36" i="76"/>
  <c r="N19" i="76"/>
  <c r="N15" i="76"/>
  <c r="N26" i="76"/>
  <c r="N16" i="76"/>
  <c r="C40" i="81"/>
  <c r="C43" i="81"/>
  <c r="N12" i="76"/>
  <c r="N27" i="76"/>
  <c r="N37" i="76"/>
  <c r="N40" i="76"/>
  <c r="N33" i="76"/>
  <c r="N38" i="76"/>
  <c r="N22" i="76"/>
  <c r="N28" i="76"/>
  <c r="N29" i="76"/>
  <c r="N11" i="76"/>
  <c r="N32" i="76"/>
  <c r="N7" i="76"/>
  <c r="N8" i="76"/>
  <c r="N31" i="76"/>
  <c r="N13" i="76"/>
  <c r="N23" i="76"/>
  <c r="N18" i="76"/>
  <c r="N17" i="76"/>
  <c r="M43" i="76"/>
  <c r="N14" i="76"/>
  <c r="N20" i="76"/>
  <c r="G39" i="85"/>
  <c r="G42" i="85"/>
  <c r="G40" i="83"/>
  <c r="G43" i="83"/>
  <c r="D39" i="85"/>
  <c r="D42" i="85"/>
  <c r="D40" i="83"/>
  <c r="D43" i="83"/>
  <c r="J39" i="85"/>
  <c r="J42" i="85"/>
  <c r="J40" i="83"/>
  <c r="J43" i="83"/>
  <c r="F39" i="85"/>
  <c r="F42" i="85"/>
  <c r="F40" i="83"/>
  <c r="F43" i="83"/>
  <c r="I39" i="85"/>
  <c r="I42" i="85"/>
  <c r="I40" i="83"/>
  <c r="I43" i="83"/>
  <c r="L39" i="85"/>
  <c r="L42" i="85"/>
  <c r="L40" i="83"/>
  <c r="L43" i="83"/>
  <c r="E39" i="85"/>
  <c r="E42" i="85"/>
  <c r="E40" i="83"/>
  <c r="E43" i="83"/>
  <c r="K39" i="85"/>
  <c r="K42" i="85"/>
  <c r="K40" i="83"/>
  <c r="K43" i="83"/>
  <c r="H39" i="85"/>
  <c r="H42" i="85"/>
  <c r="H40" i="83"/>
  <c r="H43" i="83"/>
  <c r="N6" i="79"/>
  <c r="N30" i="79"/>
  <c r="N16" i="79"/>
  <c r="N38" i="79"/>
  <c r="N31" i="79"/>
  <c r="N15" i="79"/>
  <c r="M43" i="79"/>
  <c r="N21" i="79"/>
  <c r="N13" i="79"/>
  <c r="N9" i="79"/>
  <c r="N4" i="79"/>
  <c r="N19" i="79"/>
  <c r="N36" i="79"/>
  <c r="N7" i="79"/>
  <c r="N40" i="79"/>
  <c r="N37" i="79"/>
  <c r="N12" i="79"/>
  <c r="N14" i="79"/>
  <c r="N18" i="79"/>
  <c r="N26" i="79"/>
  <c r="N39" i="79"/>
  <c r="N32" i="79"/>
  <c r="N11" i="79"/>
  <c r="N22" i="79"/>
  <c r="N28" i="79"/>
  <c r="N25" i="79"/>
  <c r="N35" i="79"/>
  <c r="N5" i="79"/>
  <c r="N20" i="79"/>
  <c r="N8" i="79"/>
  <c r="N10" i="79"/>
  <c r="N23" i="79"/>
  <c r="N17" i="79"/>
  <c r="N34" i="79"/>
  <c r="N33" i="79"/>
  <c r="N27" i="79"/>
  <c r="N24" i="79"/>
  <c r="N29" i="79"/>
  <c r="N25" i="81"/>
  <c r="C40" i="83"/>
  <c r="C43" i="83"/>
  <c r="N10" i="81"/>
  <c r="N26" i="81"/>
  <c r="N27" i="81"/>
  <c r="N36" i="81"/>
  <c r="N12" i="81"/>
  <c r="N29" i="81"/>
  <c r="N18" i="81"/>
  <c r="N16" i="81"/>
  <c r="N33" i="81"/>
  <c r="N17" i="81"/>
  <c r="N23" i="81"/>
  <c r="N24" i="81"/>
  <c r="N8" i="81"/>
  <c r="N14" i="81"/>
  <c r="N34" i="81"/>
  <c r="N38" i="81"/>
  <c r="N31" i="81"/>
  <c r="N28" i="81"/>
  <c r="M43" i="81"/>
  <c r="N11" i="81"/>
  <c r="N13" i="81"/>
  <c r="N35" i="81"/>
  <c r="N7" i="81"/>
  <c r="N9" i="81"/>
  <c r="N15" i="81"/>
  <c r="N4" i="81"/>
  <c r="N20" i="81"/>
  <c r="N22" i="81"/>
  <c r="N37" i="81"/>
  <c r="N5" i="81"/>
  <c r="N39" i="81"/>
  <c r="N19" i="81"/>
  <c r="N32" i="81"/>
  <c r="N40" i="81"/>
  <c r="N21" i="81"/>
  <c r="N6" i="81"/>
  <c r="M43" i="83"/>
  <c r="N11" i="85"/>
  <c r="C39" i="85"/>
  <c r="C42" i="85"/>
  <c r="N29" i="83"/>
  <c r="N16" i="83"/>
  <c r="N21" i="83"/>
  <c r="N10" i="83"/>
  <c r="N31" i="83"/>
  <c r="N25" i="83"/>
  <c r="N17" i="83"/>
  <c r="N14" i="83"/>
  <c r="N11" i="83"/>
  <c r="N32" i="83"/>
  <c r="N23" i="83"/>
  <c r="N22" i="83"/>
  <c r="N5" i="83"/>
  <c r="N36" i="83"/>
  <c r="N15" i="83"/>
  <c r="N12" i="83"/>
  <c r="N37" i="83"/>
  <c r="N9" i="83"/>
  <c r="N24" i="83"/>
  <c r="N13" i="83"/>
  <c r="N26" i="83"/>
  <c r="N39" i="83"/>
  <c r="N34" i="83"/>
  <c r="N7" i="83"/>
  <c r="N8" i="83"/>
  <c r="N20" i="83"/>
  <c r="N4" i="83"/>
  <c r="N40" i="83"/>
  <c r="N38" i="83"/>
  <c r="N18" i="83"/>
  <c r="N27" i="83"/>
  <c r="N19" i="83"/>
  <c r="N35" i="83"/>
  <c r="N28" i="83"/>
  <c r="N6" i="83"/>
  <c r="N33" i="83"/>
  <c r="M42" i="85"/>
  <c r="N39" i="85"/>
  <c r="N6" i="85"/>
  <c r="N14" i="85"/>
  <c r="N18" i="85"/>
  <c r="N20" i="85"/>
  <c r="N21" i="85"/>
  <c r="N22" i="85"/>
  <c r="N25" i="85"/>
  <c r="N32" i="85"/>
  <c r="N9" i="85"/>
  <c r="N37" i="85"/>
  <c r="N34" i="85"/>
  <c r="N35" i="85"/>
  <c r="N23" i="85"/>
  <c r="N24" i="85"/>
  <c r="N10" i="85"/>
  <c r="N31" i="85"/>
  <c r="N26" i="85"/>
  <c r="N36" i="85"/>
  <c r="N8" i="85"/>
  <c r="N16" i="85"/>
  <c r="N17" i="85"/>
  <c r="N27" i="85"/>
  <c r="N33" i="85"/>
  <c r="N12" i="85"/>
  <c r="N30" i="85"/>
  <c r="N28" i="85"/>
  <c r="N19" i="85"/>
  <c r="N38" i="85"/>
  <c r="N7" i="85"/>
  <c r="N15" i="85"/>
  <c r="N4" i="85"/>
  <c r="N13" i="85"/>
</calcChain>
</file>

<file path=xl/sharedStrings.xml><?xml version="1.0" encoding="utf-8"?>
<sst xmlns="http://schemas.openxmlformats.org/spreadsheetml/2006/main" count="1568" uniqueCount="89">
  <si>
    <t>Import Duty Non-Oil</t>
  </si>
  <si>
    <t>Import Duty Oil</t>
  </si>
  <si>
    <t>% AGAINST TARGET</t>
  </si>
  <si>
    <t>TARGET</t>
  </si>
  <si>
    <t>TOTAL</t>
  </si>
  <si>
    <t>REF</t>
  </si>
  <si>
    <t>External Trade Liberalisation Scheme (ETLS)</t>
  </si>
  <si>
    <t>ECOWAS</t>
  </si>
  <si>
    <t>Capital Goods, Plant &amp; Machinery for Investment</t>
  </si>
  <si>
    <t>Medical Research Council</t>
  </si>
  <si>
    <t>National Security Agencies</t>
  </si>
  <si>
    <t>Gambia Legion</t>
  </si>
  <si>
    <t>Sample &amp; Miscellaneous Articles</t>
  </si>
  <si>
    <t>Deceased Personal Effects</t>
  </si>
  <si>
    <t>5% Import Duty &amp; 0% Sales Tax on Raw Materials soap</t>
  </si>
  <si>
    <t>Exemption of Processing Fees for GGC Exports</t>
  </si>
  <si>
    <t>The Gambia Armed Forces</t>
  </si>
  <si>
    <t>10% Import Sales Tax for GACEM</t>
  </si>
  <si>
    <t>AID Agencies</t>
  </si>
  <si>
    <t>ID GAMBEGA</t>
  </si>
  <si>
    <t>New GIEPA SIC's Holders</t>
  </si>
  <si>
    <t>Waivers Recommeded by GIEPA</t>
  </si>
  <si>
    <t>Duties Waived from MOFEA</t>
  </si>
  <si>
    <t>NAWEC, GPA, BALLAST &amp; Others</t>
  </si>
  <si>
    <t>ST 0% for Sensitive products &amp; Investors</t>
  </si>
  <si>
    <t>Diplomats</t>
  </si>
  <si>
    <t>The President's Awards Scheme</t>
  </si>
  <si>
    <t>Goods for Office of the President</t>
  </si>
  <si>
    <t>Government</t>
  </si>
  <si>
    <t>Charitable Institutions</t>
  </si>
  <si>
    <t>Percentage Share of Total Exemption</t>
  </si>
  <si>
    <t>ECOWAS Import &amp; Export Levies</t>
  </si>
  <si>
    <t>Excise Tax on Imports</t>
  </si>
  <si>
    <t>Environment Tax on Imports</t>
  </si>
  <si>
    <t>Tax Type</t>
  </si>
  <si>
    <t>Type of Exemption</t>
  </si>
  <si>
    <t>Code</t>
  </si>
  <si>
    <t>Import VAT Oil</t>
  </si>
  <si>
    <t>Import VAT Non-Oil</t>
  </si>
  <si>
    <t>Duty Waived (Duty Free Shops)</t>
  </si>
  <si>
    <t>Religious Bodies</t>
  </si>
  <si>
    <t>Reward Earned by Gambia Sportsmen/Women</t>
  </si>
  <si>
    <t>5% Import Duty for GAMBEGA Sugar</t>
  </si>
  <si>
    <t>Returning Gambia Foreign Mission Personnel; Personal or Household Effects</t>
  </si>
  <si>
    <t>Returning Officers from UN Peace Keeping Missions</t>
  </si>
  <si>
    <t xml:space="preserve">Containers &amp; Pallets for Packing </t>
  </si>
  <si>
    <t>Import/Export Processing Fees</t>
  </si>
  <si>
    <t>Disabled, Blind &amp; Physical Handicapped Persons</t>
  </si>
  <si>
    <t>Breading Animal..Chemically Defined Products (Fertilizers)</t>
  </si>
  <si>
    <t xml:space="preserve">Desert Locust Control Org. &amp; International Red Locust Co. </t>
  </si>
  <si>
    <t>AU Eco Levy</t>
  </si>
  <si>
    <t>Environment Tax on Used Cars</t>
  </si>
  <si>
    <t>AU LEVY</t>
  </si>
  <si>
    <t>TABLE 7 : REVENUE LOSS DUE TO EXEMPTIONS FOR FEBRUARY, 2017</t>
  </si>
  <si>
    <t>APPENDIX L: CUMULATIVE REVENUE LOSS DUE TO EXEMPTIONS, JANUARY - FEBRUARY, 2017</t>
  </si>
  <si>
    <t>TABLE 7 : REVENUE LOSS DUE TO EXEMPTIONS FOR MAY, 2017</t>
  </si>
  <si>
    <t>APPENDIX K: CUMULATIVE REVENUE LOSS DUE TO EXEMPTIONS, JANUARY - MAY, 2017</t>
  </si>
  <si>
    <r>
      <t>APPENDIX K: CUMULATIVE REVENUE LOSS DUE TO EXEMPTIONS, JUNE/2</t>
    </r>
    <r>
      <rPr>
        <b/>
        <vertAlign val="superscript"/>
        <sz val="18"/>
        <color theme="3"/>
        <rFont val="Palatino Linotype"/>
        <family val="1"/>
      </rPr>
      <t>ND</t>
    </r>
    <r>
      <rPr>
        <b/>
        <sz val="18"/>
        <color theme="3"/>
        <rFont val="Palatino Linotype"/>
        <family val="1"/>
      </rPr>
      <t xml:space="preserve"> QUARTER, 2017</t>
    </r>
  </si>
  <si>
    <t>APPENDIX L: CUMULATIVE REVENUE LOSS DUE TO EXEMPTIONS, JANUARY - JUNE, 2017</t>
  </si>
  <si>
    <t>Import Duty   Non-Oil</t>
  </si>
  <si>
    <t>Waivers Recommended by GIEPA</t>
  </si>
  <si>
    <t>Duties Waived from MoFEA</t>
  </si>
  <si>
    <t>TABLE 10 : REVENUE LOSS DUE TO EXEMPTIONS FOR JANUARY, 2018</t>
  </si>
  <si>
    <t>TABLE 7 : REVENUE LOSS DUE TO EXEMPTIONS FOR MARCH, 2018</t>
  </si>
  <si>
    <r>
      <t>APPENDIX K: CUMULATIVE REVENUE LOSS DUE TO EXEMPTIONS, MARCH/1</t>
    </r>
    <r>
      <rPr>
        <b/>
        <vertAlign val="superscript"/>
        <sz val="18"/>
        <color theme="3"/>
        <rFont val="Palatino Linotype"/>
        <family val="1"/>
      </rPr>
      <t>ST</t>
    </r>
    <r>
      <rPr>
        <b/>
        <sz val="18"/>
        <color theme="3"/>
        <rFont val="Palatino Linotype"/>
        <family val="1"/>
      </rPr>
      <t xml:space="preserve"> QUARTER, 2018</t>
    </r>
  </si>
  <si>
    <t>TABLE 7 : REVENUE LOSS DUE TO EXEMPTIONS FOR APRIL, 2018</t>
  </si>
  <si>
    <t>APPENDIX K: CUMULATIVE REVENUE LOSS DUE TO EXEMPTIONS, JANUARY - APRIL, 2018</t>
  </si>
  <si>
    <t>Import VAT    Non-Oil</t>
  </si>
  <si>
    <t>TABLE 7 : REVENUE LOSS DUE TO EXEMPTIONS FOR MAY, 2018</t>
  </si>
  <si>
    <t>TABLE 7 : REVENUE LOSS DUE TO EXEMPTIONS FOR JUNE, 2018</t>
  </si>
  <si>
    <t>Import Duty  Non-Oil</t>
  </si>
  <si>
    <t>TABLE 7 : REVENUE LOSS DUE TO EXEMPTIONS FOR JULY, 2018</t>
  </si>
  <si>
    <t>APPENDIX K: CUMULATIVE REVENUE LOSS DUE TO EXEMPTIONS, JANUARY - JULY, 2018</t>
  </si>
  <si>
    <t>TABLE 7 : REVENUE LOSS DUE TO EXEMPTIONS FOR AUGUST, 2018</t>
  </si>
  <si>
    <t>APPENDIX K: CUMULATIVE REVENUE LOSS DUE TO EXEMPTIONS, JANUARY - AUGUST, 2018</t>
  </si>
  <si>
    <t>TABLE 7 : REVENUE LOSS DUE TO EXEMPTIONS FOR SEPTEMBER, 2018</t>
  </si>
  <si>
    <r>
      <t>APPENDIX K: CUMULATIVE REVENUE LOSS DUE TO EXEMPTIONS, SEPTEMBER/3</t>
    </r>
    <r>
      <rPr>
        <b/>
        <vertAlign val="superscript"/>
        <sz val="18"/>
        <color theme="3"/>
        <rFont val="Palatino Linotype"/>
        <family val="1"/>
      </rPr>
      <t>RD</t>
    </r>
    <r>
      <rPr>
        <b/>
        <sz val="18"/>
        <color theme="3"/>
        <rFont val="Palatino Linotype"/>
        <family val="1"/>
      </rPr>
      <t xml:space="preserve"> QUARTER, 2018</t>
    </r>
  </si>
  <si>
    <t>APPENDIX L: CUMULATIVE REVENUE LOSS DUE TO EXEMPTIONS, FOR THE PERIOD JANUARY - SEPTEMBER, 2018</t>
  </si>
  <si>
    <t>TABLE 7 : REVENUE LOSS DUE TO EXEMPTIONS FOR OCTOBER, 2018</t>
  </si>
  <si>
    <t>5% Import Duty &amp; 0% Sales Tax on Raw Materials (Soap)</t>
  </si>
  <si>
    <t>APPENDIX K: CUMULATIVE REVENUE LOSS DUE TO EXEMPTIONS, JANUARY - OCTOBER, 2018</t>
  </si>
  <si>
    <t>APPENDIX K: CUMULATIVE REVENUE LOSS DUE TO EXEMPTIONS, JANUARY - NOVEMBER, 2018</t>
  </si>
  <si>
    <t>TABLE 7 : REVENUE LOSS DUE TO EXEMPTIONS FOR NOVEMBER, 2018</t>
  </si>
  <si>
    <t>Plastic Sheeting of Agricultural, Horticultural, Floriculture use</t>
  </si>
  <si>
    <t>Letter of Credit</t>
  </si>
  <si>
    <t>APPENDIX M: CUMULATIVE REVENUE LOSS DUE TO EXEMPTIONS, JANUARY - DECEMBER, 2018</t>
  </si>
  <si>
    <r>
      <t>APPENDIX L: CUMULATIVE REVENUE LOSS DUE TO EXEMPTIONS, DECEMBER/4</t>
    </r>
    <r>
      <rPr>
        <b/>
        <vertAlign val="superscript"/>
        <sz val="18"/>
        <color theme="3"/>
        <rFont val="Palatino Linotype"/>
        <family val="1"/>
      </rPr>
      <t>TH</t>
    </r>
    <r>
      <rPr>
        <b/>
        <sz val="18"/>
        <color theme="3"/>
        <rFont val="Palatino Linotype"/>
        <family val="1"/>
      </rPr>
      <t xml:space="preserve"> QUARTER, 2018</t>
    </r>
  </si>
  <si>
    <t>TABLE 7 : REVENUE LOSS DUE TO EXEMPTIONS FOR DECEMBER, 2018</t>
  </si>
  <si>
    <t>NAWEC, GPA, AREZKI &amp; 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</si>
</sst>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3" x14ac:knownFonts="1">
    <font>
      <sz val="10"/>
      <name val="Arial"/>
    </font>
    <font>
      <b/>
      <sz val="13"/>
      <color theme="3"/>
      <name val="Calibri"/>
      <family val="2"/>
      <scheme val="minor"/>
    </font>
    <font>
      <sz val="10"/>
      <name val="Arial"/>
      <family val="2"/>
    </font>
    <font>
      <b/>
      <sz val="18"/>
      <color theme="3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2"/>
      <color theme="3"/>
      <name val="Palatino Linotype"/>
      <family val="1"/>
    </font>
    <font>
      <sz val="12"/>
      <name val="Palatino Linotype"/>
      <family val="1"/>
    </font>
    <font>
      <b/>
      <i/>
      <sz val="12"/>
      <name val="Palatino Linotype"/>
      <family val="1"/>
    </font>
    <font>
      <b/>
      <vertAlign val="superscript"/>
      <sz val="18"/>
      <color theme="3"/>
      <name val="Palatino Linotype"/>
      <family val="1"/>
    </font>
    <font>
      <b/>
      <sz val="16"/>
      <color theme="3"/>
      <name val="Palatino Linotype"/>
      <family val="1"/>
    </font>
    <font>
      <b/>
      <sz val="1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theme="4" tint="0.499984740745262"/>
      </top>
      <bottom style="medium">
        <color auto="1"/>
      </bottom>
      <diagonal/>
    </border>
    <border>
      <left/>
      <right/>
      <top style="medium">
        <color auto="1"/>
      </top>
      <bottom style="thick">
        <color theme="4" tint="0.499984740745262"/>
      </bottom>
      <diagonal/>
    </border>
    <border>
      <left style="thin">
        <color auto="1"/>
      </left>
      <right/>
      <top style="medium">
        <color auto="1"/>
      </top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1" applyNumberFormat="0" applyFill="0" applyAlignment="0" applyProtection="0"/>
  </cellStyleXfs>
  <cellXfs count="148">
    <xf numFmtId="0" fontId="0" fillId="0" borderId="0" xfId="0"/>
    <xf numFmtId="0" fontId="4" fillId="0" borderId="0" xfId="0" applyFont="1"/>
    <xf numFmtId="43" fontId="4" fillId="0" borderId="0" xfId="1" applyFont="1"/>
    <xf numFmtId="43" fontId="4" fillId="0" borderId="0" xfId="0" applyNumberFormat="1" applyFont="1"/>
    <xf numFmtId="0" fontId="8" fillId="0" borderId="13" xfId="0" applyFont="1" applyBorder="1" applyAlignment="1">
      <alignment horizontal="left"/>
    </xf>
    <xf numFmtId="43" fontId="8" fillId="0" borderId="13" xfId="1" applyFont="1" applyBorder="1"/>
    <xf numFmtId="43" fontId="8" fillId="0" borderId="13" xfId="1" applyFont="1" applyBorder="1" applyAlignment="1">
      <alignment horizontal="center"/>
    </xf>
    <xf numFmtId="43" fontId="8" fillId="0" borderId="13" xfId="1" applyFont="1" applyBorder="1" applyAlignment="1">
      <alignment horizontal="center" wrapText="1"/>
    </xf>
    <xf numFmtId="43" fontId="8" fillId="0" borderId="13" xfId="1" applyFont="1" applyBorder="1" applyAlignment="1">
      <alignment wrapText="1"/>
    </xf>
    <xf numFmtId="43" fontId="8" fillId="0" borderId="18" xfId="1" applyFont="1" applyBorder="1" applyAlignment="1">
      <alignment wrapText="1"/>
    </xf>
    <xf numFmtId="43" fontId="6" fillId="0" borderId="11" xfId="0" applyNumberFormat="1" applyFont="1" applyBorder="1"/>
    <xf numFmtId="164" fontId="6" fillId="0" borderId="17" xfId="2" applyNumberFormat="1" applyFont="1" applyBorder="1"/>
    <xf numFmtId="0" fontId="8" fillId="0" borderId="12" xfId="0" applyFont="1" applyBorder="1" applyAlignment="1">
      <alignment wrapText="1"/>
    </xf>
    <xf numFmtId="43" fontId="8" fillId="0" borderId="12" xfId="1" applyFont="1" applyBorder="1"/>
    <xf numFmtId="43" fontId="8" fillId="0" borderId="12" xfId="1" applyFont="1" applyBorder="1" applyAlignment="1">
      <alignment wrapText="1"/>
    </xf>
    <xf numFmtId="43" fontId="8" fillId="0" borderId="0" xfId="1" applyFont="1"/>
    <xf numFmtId="0" fontId="8" fillId="0" borderId="12" xfId="0" applyFont="1" applyFill="1" applyBorder="1" applyAlignment="1">
      <alignment wrapText="1"/>
    </xf>
    <xf numFmtId="43" fontId="6" fillId="0" borderId="12" xfId="1" applyFont="1" applyBorder="1"/>
    <xf numFmtId="43" fontId="8" fillId="0" borderId="12" xfId="1" applyFont="1" applyFill="1" applyBorder="1"/>
    <xf numFmtId="0" fontId="8" fillId="0" borderId="15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43" fontId="8" fillId="0" borderId="12" xfId="1" applyFont="1" applyBorder="1" applyAlignment="1">
      <alignment horizontal="center"/>
    </xf>
    <xf numFmtId="0" fontId="8" fillId="2" borderId="2" xfId="0" applyFont="1" applyFill="1" applyBorder="1"/>
    <xf numFmtId="43" fontId="8" fillId="0" borderId="12" xfId="1" applyFont="1" applyBorder="1" applyAlignment="1"/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3" fontId="6" fillId="0" borderId="16" xfId="0" applyNumberFormat="1" applyFont="1" applyBorder="1"/>
    <xf numFmtId="0" fontId="5" fillId="0" borderId="0" xfId="0" applyFont="1"/>
    <xf numFmtId="43" fontId="8" fillId="0" borderId="15" xfId="1" applyFont="1" applyBorder="1"/>
    <xf numFmtId="43" fontId="8" fillId="0" borderId="29" xfId="1" applyFont="1" applyBorder="1" applyAlignment="1">
      <alignment horizontal="center"/>
    </xf>
    <xf numFmtId="43" fontId="8" fillId="0" borderId="15" xfId="1" applyFont="1" applyBorder="1" applyAlignment="1">
      <alignment wrapText="1"/>
    </xf>
    <xf numFmtId="43" fontId="8" fillId="0" borderId="32" xfId="1" applyFont="1" applyBorder="1" applyAlignment="1">
      <alignment wrapText="1"/>
    </xf>
    <xf numFmtId="43" fontId="9" fillId="0" borderId="34" xfId="1" applyFont="1" applyBorder="1"/>
    <xf numFmtId="0" fontId="8" fillId="2" borderId="35" xfId="0" applyFont="1" applyFill="1" applyBorder="1"/>
    <xf numFmtId="165" fontId="6" fillId="0" borderId="34" xfId="1" applyNumberFormat="1" applyFont="1" applyBorder="1"/>
    <xf numFmtId="165" fontId="9" fillId="0" borderId="34" xfId="1" applyNumberFormat="1" applyFont="1" applyBorder="1"/>
    <xf numFmtId="43" fontId="8" fillId="0" borderId="30" xfId="1" applyFont="1" applyBorder="1"/>
    <xf numFmtId="43" fontId="6" fillId="0" borderId="13" xfId="0" applyNumberFormat="1" applyFont="1" applyFill="1" applyBorder="1" applyAlignment="1">
      <alignment horizontal="right"/>
    </xf>
    <xf numFmtId="43" fontId="8" fillId="0" borderId="30" xfId="0" applyNumberFormat="1" applyFont="1" applyBorder="1"/>
    <xf numFmtId="43" fontId="5" fillId="0" borderId="36" xfId="1" applyFont="1" applyBorder="1"/>
    <xf numFmtId="0" fontId="5" fillId="0" borderId="37" xfId="0" applyFont="1" applyBorder="1"/>
    <xf numFmtId="0" fontId="8" fillId="3" borderId="7" xfId="0" applyFont="1" applyFill="1" applyBorder="1" applyAlignment="1">
      <alignment horizontal="right"/>
    </xf>
    <xf numFmtId="0" fontId="8" fillId="3" borderId="6" xfId="0" applyFont="1" applyFill="1" applyBorder="1" applyAlignment="1">
      <alignment horizontal="right"/>
    </xf>
    <xf numFmtId="43" fontId="6" fillId="0" borderId="38" xfId="0" applyNumberFormat="1" applyFont="1" applyBorder="1"/>
    <xf numFmtId="43" fontId="8" fillId="0" borderId="18" xfId="1" applyFont="1" applyBorder="1"/>
    <xf numFmtId="43" fontId="6" fillId="0" borderId="18" xfId="1" applyFont="1" applyBorder="1"/>
    <xf numFmtId="43" fontId="8" fillId="0" borderId="39" xfId="1" applyFont="1" applyBorder="1"/>
    <xf numFmtId="9" fontId="6" fillId="0" borderId="17" xfId="2" applyNumberFormat="1" applyFont="1" applyBorder="1"/>
    <xf numFmtId="0" fontId="8" fillId="3" borderId="7" xfId="0" applyFont="1" applyFill="1" applyBorder="1" applyAlignment="1">
      <alignment horizontal="right"/>
    </xf>
    <xf numFmtId="0" fontId="8" fillId="3" borderId="6" xfId="0" applyFont="1" applyFill="1" applyBorder="1" applyAlignment="1">
      <alignment horizontal="right"/>
    </xf>
    <xf numFmtId="43" fontId="6" fillId="0" borderId="19" xfId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4" fillId="0" borderId="0" xfId="0" applyFont="1" applyFill="1"/>
    <xf numFmtId="43" fontId="6" fillId="0" borderId="30" xfId="0" applyNumberFormat="1" applyFont="1" applyBorder="1"/>
    <xf numFmtId="43" fontId="8" fillId="0" borderId="10" xfId="1" applyFont="1" applyBorder="1"/>
    <xf numFmtId="164" fontId="6" fillId="0" borderId="40" xfId="2" applyNumberFormat="1" applyFont="1" applyBorder="1"/>
    <xf numFmtId="0" fontId="5" fillId="4" borderId="37" xfId="0" applyFont="1" applyFill="1" applyBorder="1"/>
    <xf numFmtId="43" fontId="5" fillId="0" borderId="0" xfId="0" applyNumberFormat="1" applyFont="1"/>
    <xf numFmtId="43" fontId="8" fillId="0" borderId="40" xfId="1" applyFont="1" applyBorder="1"/>
    <xf numFmtId="165" fontId="0" fillId="0" borderId="0" xfId="0" applyNumberFormat="1"/>
    <xf numFmtId="43" fontId="6" fillId="0" borderId="8" xfId="0" applyNumberFormat="1" applyFont="1" applyBorder="1"/>
    <xf numFmtId="43" fontId="8" fillId="0" borderId="8" xfId="1" applyFont="1" applyBorder="1" applyAlignment="1">
      <alignment wrapText="1"/>
    </xf>
    <xf numFmtId="43" fontId="8" fillId="0" borderId="10" xfId="1" applyFont="1" applyBorder="1" applyAlignment="1">
      <alignment horizontal="center"/>
    </xf>
    <xf numFmtId="43" fontId="8" fillId="0" borderId="10" xfId="1" applyFont="1" applyBorder="1" applyAlignment="1">
      <alignment wrapText="1"/>
    </xf>
    <xf numFmtId="43" fontId="8" fillId="0" borderId="9" xfId="1" applyFont="1" applyBorder="1"/>
    <xf numFmtId="43" fontId="8" fillId="0" borderId="42" xfId="1" applyFont="1" applyBorder="1" applyAlignment="1">
      <alignment wrapText="1"/>
    </xf>
    <xf numFmtId="43" fontId="6" fillId="0" borderId="18" xfId="0" applyNumberFormat="1" applyFont="1" applyFill="1" applyBorder="1" applyAlignment="1">
      <alignment horizontal="right"/>
    </xf>
    <xf numFmtId="43" fontId="6" fillId="0" borderId="7" xfId="0" applyNumberFormat="1" applyFont="1" applyFill="1" applyBorder="1" applyAlignment="1">
      <alignment horizontal="right"/>
    </xf>
    <xf numFmtId="9" fontId="6" fillId="0" borderId="43" xfId="2" applyNumberFormat="1" applyFont="1" applyBorder="1"/>
    <xf numFmtId="164" fontId="6" fillId="0" borderId="46" xfId="2" applyNumberFormat="1" applyFont="1" applyBorder="1"/>
    <xf numFmtId="43" fontId="6" fillId="0" borderId="43" xfId="0" applyNumberFormat="1" applyFont="1" applyBorder="1"/>
    <xf numFmtId="43" fontId="6" fillId="0" borderId="48" xfId="0" applyNumberFormat="1" applyFont="1" applyBorder="1"/>
    <xf numFmtId="43" fontId="6" fillId="0" borderId="49" xfId="0" applyNumberFormat="1" applyFont="1" applyBorder="1"/>
    <xf numFmtId="43" fontId="8" fillId="0" borderId="9" xfId="1" applyFont="1" applyBorder="1" applyAlignment="1">
      <alignment wrapText="1"/>
    </xf>
    <xf numFmtId="0" fontId="8" fillId="0" borderId="0" xfId="0" applyFont="1"/>
    <xf numFmtId="0" fontId="8" fillId="0" borderId="0" xfId="0" applyFont="1" applyFill="1"/>
    <xf numFmtId="43" fontId="8" fillId="0" borderId="0" xfId="0" applyNumberFormat="1" applyFont="1"/>
    <xf numFmtId="0" fontId="6" fillId="0" borderId="0" xfId="0" applyFont="1"/>
    <xf numFmtId="43" fontId="6" fillId="0" borderId="36" xfId="1" applyFont="1" applyBorder="1"/>
    <xf numFmtId="0" fontId="6" fillId="0" borderId="37" xfId="0" applyFont="1" applyBorder="1"/>
    <xf numFmtId="0" fontId="8" fillId="0" borderId="0" xfId="0" applyFont="1" applyAlignment="1">
      <alignment horizontal="center"/>
    </xf>
    <xf numFmtId="165" fontId="9" fillId="0" borderId="34" xfId="1" applyNumberFormat="1" applyFont="1" applyBorder="1" applyAlignment="1">
      <alignment horizontal="left" indent="2"/>
    </xf>
    <xf numFmtId="43" fontId="8" fillId="0" borderId="40" xfId="1" applyFont="1" applyBorder="1" applyAlignment="1">
      <alignment horizontal="center"/>
    </xf>
    <xf numFmtId="43" fontId="8" fillId="0" borderId="8" xfId="1" applyFont="1" applyBorder="1"/>
    <xf numFmtId="43" fontId="8" fillId="0" borderId="51" xfId="1" applyFont="1" applyBorder="1"/>
    <xf numFmtId="43" fontId="8" fillId="0" borderId="40" xfId="1" applyFont="1" applyBorder="1" applyAlignment="1">
      <alignment wrapText="1"/>
    </xf>
    <xf numFmtId="43" fontId="4" fillId="0" borderId="52" xfId="1" applyFont="1" applyBorder="1"/>
    <xf numFmtId="43" fontId="12" fillId="0" borderId="13" xfId="0" applyNumberFormat="1" applyFont="1" applyFill="1" applyBorder="1" applyAlignment="1">
      <alignment horizontal="right"/>
    </xf>
    <xf numFmtId="43" fontId="8" fillId="0" borderId="30" xfId="1" applyFont="1" applyBorder="1" applyAlignment="1">
      <alignment wrapText="1"/>
    </xf>
    <xf numFmtId="43" fontId="8" fillId="0" borderId="49" xfId="1" applyFont="1" applyBorder="1"/>
    <xf numFmtId="43" fontId="8" fillId="0" borderId="15" xfId="1" applyFont="1" applyBorder="1" applyAlignment="1">
      <alignment horizontal="center"/>
    </xf>
    <xf numFmtId="43" fontId="8" fillId="0" borderId="39" xfId="1" applyFont="1" applyBorder="1" applyAlignment="1">
      <alignment wrapText="1"/>
    </xf>
    <xf numFmtId="164" fontId="6" fillId="0" borderId="32" xfId="2" applyNumberFormat="1" applyFont="1" applyBorder="1"/>
    <xf numFmtId="0" fontId="8" fillId="3" borderId="53" xfId="0" applyFont="1" applyFill="1" applyBorder="1" applyAlignment="1">
      <alignment horizontal="right"/>
    </xf>
    <xf numFmtId="0" fontId="8" fillId="3" borderId="54" xfId="0" applyFont="1" applyFill="1" applyBorder="1" applyAlignment="1">
      <alignment horizontal="right"/>
    </xf>
    <xf numFmtId="43" fontId="6" fillId="0" borderId="55" xfId="0" applyNumberFormat="1" applyFont="1" applyFill="1" applyBorder="1" applyAlignment="1">
      <alignment horizontal="right"/>
    </xf>
    <xf numFmtId="9" fontId="6" fillId="0" borderId="37" xfId="2" applyNumberFormat="1" applyFont="1" applyBorder="1"/>
    <xf numFmtId="43" fontId="6" fillId="0" borderId="58" xfId="0" applyNumberFormat="1" applyFont="1" applyFill="1" applyBorder="1" applyAlignment="1">
      <alignment horizontal="right"/>
    </xf>
    <xf numFmtId="9" fontId="6" fillId="0" borderId="59" xfId="2" applyNumberFormat="1" applyFont="1" applyBorder="1"/>
    <xf numFmtId="0" fontId="8" fillId="0" borderId="8" xfId="0" applyFont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43" fontId="5" fillId="0" borderId="0" xfId="1" applyFont="1"/>
    <xf numFmtId="9" fontId="5" fillId="0" borderId="36" xfId="2" applyFont="1" applyBorder="1"/>
    <xf numFmtId="9" fontId="5" fillId="4" borderId="37" xfId="2" applyFont="1" applyFill="1" applyBorder="1"/>
    <xf numFmtId="9" fontId="5" fillId="0" borderId="0" xfId="2" applyFont="1"/>
    <xf numFmtId="164" fontId="4" fillId="0" borderId="0" xfId="2" applyNumberFormat="1" applyFont="1"/>
    <xf numFmtId="10" fontId="6" fillId="0" borderId="17" xfId="2" applyNumberFormat="1" applyFont="1" applyBorder="1"/>
    <xf numFmtId="9" fontId="5" fillId="0" borderId="30" xfId="2" applyFont="1" applyBorder="1"/>
    <xf numFmtId="9" fontId="5" fillId="4" borderId="44" xfId="2" applyFont="1" applyFill="1" applyBorder="1"/>
    <xf numFmtId="0" fontId="6" fillId="0" borderId="28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3" xfId="0" applyFont="1" applyBorder="1" applyAlignment="1">
      <alignment horizontal="right" wrapText="1"/>
    </xf>
    <xf numFmtId="0" fontId="6" fillId="0" borderId="33" xfId="0" applyFont="1" applyBorder="1" applyAlignment="1">
      <alignment horizontal="right" wrapText="1"/>
    </xf>
    <xf numFmtId="0" fontId="7" fillId="0" borderId="0" xfId="3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21" xfId="3" applyFont="1" applyBorder="1" applyAlignment="1">
      <alignment horizontal="center"/>
    </xf>
    <xf numFmtId="0" fontId="7" fillId="0" borderId="20" xfId="3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0" xfId="3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28" xfId="0" applyFont="1" applyBorder="1" applyAlignment="1">
      <alignment horizontal="right" wrapText="1"/>
    </xf>
    <xf numFmtId="0" fontId="6" fillId="0" borderId="41" xfId="0" applyFont="1" applyBorder="1" applyAlignment="1">
      <alignment horizontal="right" wrapText="1"/>
    </xf>
    <xf numFmtId="0" fontId="6" fillId="0" borderId="56" xfId="0" applyFont="1" applyBorder="1" applyAlignment="1">
      <alignment horizontal="right"/>
    </xf>
    <xf numFmtId="0" fontId="6" fillId="0" borderId="57" xfId="0" applyFont="1" applyBorder="1" applyAlignment="1">
      <alignment horizontal="right"/>
    </xf>
    <xf numFmtId="0" fontId="3" fillId="0" borderId="21" xfId="3" applyFont="1" applyBorder="1" applyAlignment="1">
      <alignment horizontal="center"/>
    </xf>
    <xf numFmtId="0" fontId="3" fillId="0" borderId="20" xfId="3" applyFont="1" applyBorder="1" applyAlignment="1">
      <alignment horizontal="center"/>
    </xf>
    <xf numFmtId="9" fontId="6" fillId="0" borderId="3" xfId="2" applyFont="1" applyBorder="1" applyAlignment="1">
      <alignment horizontal="right" wrapText="1"/>
    </xf>
    <xf numFmtId="9" fontId="6" fillId="0" borderId="33" xfId="2" applyFont="1" applyBorder="1" applyAlignment="1">
      <alignment horizontal="right" wrapText="1"/>
    </xf>
    <xf numFmtId="0" fontId="11" fillId="0" borderId="21" xfId="3" applyFont="1" applyBorder="1" applyAlignment="1">
      <alignment horizontal="center"/>
    </xf>
    <xf numFmtId="0" fontId="11" fillId="0" borderId="20" xfId="3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</cellXfs>
  <cellStyles count="4">
    <cellStyle name="Comma" xfId="1" builtinId="3"/>
    <cellStyle name="Heading 2" xfId="3" builtinId="17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theme" Target="theme/theme1.xml"/><Relationship Id="rId31" Type="http://schemas.openxmlformats.org/officeDocument/2006/relationships/styles" Target="styles.xml"/><Relationship Id="rId32" Type="http://schemas.openxmlformats.org/officeDocument/2006/relationships/sharedStrings" Target="sharedStrings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18" zoomScale="175" zoomScaleNormal="175" workbookViewId="0">
      <pane xSplit="1" ySplit="4" topLeftCell="B22" activePane="topRight" state="frozen"/>
      <selection activeCell="A18" sqref="A18"/>
      <selection pane="topRight" activeCell="B19" sqref="B19"/>
      <selection pane="bottomLeft" activeCell="A22" sqref="A22"/>
      <selection pane="bottomRight"/>
    </sheetView>
  </sheetViews>
  <sheetFormatPr baseColWidth="10" defaultColWidth="8.83203125" defaultRowHeight="19" x14ac:dyDescent="0.3"/>
  <cols>
    <col min="1" max="1" width="11.83203125" style="85" customWidth="1"/>
    <col min="2" max="2" width="25.5" style="79" customWidth="1"/>
    <col min="3" max="3" width="15.5" style="15" customWidth="1"/>
    <col min="4" max="4" width="19.5" style="79" customWidth="1"/>
    <col min="5" max="5" width="15.33203125" style="79" customWidth="1"/>
    <col min="6" max="6" width="20" style="79" customWidth="1"/>
    <col min="7" max="7" width="20.6640625" style="79" customWidth="1"/>
    <col min="8" max="8" width="18.1640625" style="79" customWidth="1"/>
    <col min="9" max="9" width="18.83203125" style="79" customWidth="1"/>
    <col min="10" max="11" width="17.33203125" style="79" customWidth="1"/>
    <col min="12" max="12" width="15.5" style="79" bestFit="1" customWidth="1"/>
    <col min="13" max="13" width="16.83203125" style="79" bestFit="1" customWidth="1"/>
    <col min="14" max="14" width="16.33203125" style="79" customWidth="1"/>
    <col min="15" max="15" width="9.1640625" style="79" customWidth="1"/>
    <col min="16" max="17" width="14.5" style="79" bestFit="1" customWidth="1"/>
    <col min="18" max="16384" width="8.83203125" style="79"/>
  </cols>
  <sheetData>
    <row r="1" spans="1:14" ht="20" thickBot="1" x14ac:dyDescent="0.35">
      <c r="A1" s="120" t="s">
        <v>62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20" thickBot="1" x14ac:dyDescent="0.35">
      <c r="A2" s="121" t="s">
        <v>36</v>
      </c>
      <c r="B2" s="123" t="s">
        <v>35</v>
      </c>
      <c r="C2" s="125" t="s">
        <v>34</v>
      </c>
      <c r="D2" s="126"/>
      <c r="E2" s="126"/>
      <c r="F2" s="126"/>
      <c r="G2" s="126"/>
      <c r="H2" s="126"/>
      <c r="I2" s="126"/>
      <c r="J2" s="126"/>
      <c r="K2" s="126"/>
      <c r="L2" s="126"/>
      <c r="M2" s="127" t="s">
        <v>4</v>
      </c>
      <c r="N2" s="129" t="s">
        <v>30</v>
      </c>
    </row>
    <row r="3" spans="1:14" s="80" customFormat="1" ht="58.5" customHeight="1" thickTop="1" thickBot="1" x14ac:dyDescent="0.35">
      <c r="A3" s="122"/>
      <c r="B3" s="124"/>
      <c r="C3" s="54" t="s">
        <v>1</v>
      </c>
      <c r="D3" s="55" t="s">
        <v>0</v>
      </c>
      <c r="E3" s="55" t="s">
        <v>37</v>
      </c>
      <c r="F3" s="55" t="s">
        <v>38</v>
      </c>
      <c r="G3" s="55" t="s">
        <v>46</v>
      </c>
      <c r="H3" s="55" t="s">
        <v>33</v>
      </c>
      <c r="I3" s="56" t="s">
        <v>32</v>
      </c>
      <c r="J3" s="55" t="s">
        <v>31</v>
      </c>
      <c r="K3" s="56" t="s">
        <v>52</v>
      </c>
      <c r="L3" s="56" t="s">
        <v>51</v>
      </c>
      <c r="M3" s="128"/>
      <c r="N3" s="130"/>
    </row>
    <row r="4" spans="1:14" ht="24.75" customHeight="1" x14ac:dyDescent="0.3">
      <c r="A4" s="24">
        <v>110</v>
      </c>
      <c r="B4" s="4" t="s">
        <v>29</v>
      </c>
      <c r="C4" s="5">
        <v>0</v>
      </c>
      <c r="D4" s="6">
        <v>131818</v>
      </c>
      <c r="E4" s="6">
        <v>0</v>
      </c>
      <c r="F4" s="7">
        <v>125627</v>
      </c>
      <c r="G4" s="8">
        <v>0</v>
      </c>
      <c r="H4" s="8">
        <v>0</v>
      </c>
      <c r="I4" s="13">
        <v>28036</v>
      </c>
      <c r="J4" s="8">
        <v>0</v>
      </c>
      <c r="K4" s="9">
        <v>1369</v>
      </c>
      <c r="L4" s="9">
        <v>1000</v>
      </c>
      <c r="M4" s="10">
        <f>SUM(C4:L4)</f>
        <v>287850</v>
      </c>
      <c r="N4" s="11">
        <f t="shared" ref="N4:N29" si="0">M4/$M$40</f>
        <v>2.7922803943199997E-3</v>
      </c>
    </row>
    <row r="5" spans="1:14" ht="24.75" customHeight="1" x14ac:dyDescent="0.3">
      <c r="A5" s="25">
        <v>111</v>
      </c>
      <c r="B5" s="12" t="s">
        <v>28</v>
      </c>
      <c r="C5" s="13">
        <v>221745</v>
      </c>
      <c r="D5" s="14">
        <v>4573980</v>
      </c>
      <c r="E5" s="6">
        <v>365879</v>
      </c>
      <c r="F5" s="13">
        <v>7657907</v>
      </c>
      <c r="G5" s="13">
        <v>963937</v>
      </c>
      <c r="H5" s="8">
        <v>0</v>
      </c>
      <c r="I5" s="13">
        <v>2503112</v>
      </c>
      <c r="J5" s="13">
        <v>621903</v>
      </c>
      <c r="K5" s="48">
        <v>124414</v>
      </c>
      <c r="L5" s="9">
        <v>4000</v>
      </c>
      <c r="M5" s="10">
        <f t="shared" ref="M5:M36" si="1">SUM(C5:L5)</f>
        <v>17036877</v>
      </c>
      <c r="N5" s="11">
        <f t="shared" si="0"/>
        <v>0.16526572043613455</v>
      </c>
    </row>
    <row r="6" spans="1:14" ht="38" x14ac:dyDescent="0.3">
      <c r="A6" s="25">
        <v>112</v>
      </c>
      <c r="B6" s="12" t="s">
        <v>27</v>
      </c>
      <c r="C6" s="13">
        <v>0</v>
      </c>
      <c r="D6" s="13">
        <v>0</v>
      </c>
      <c r="E6" s="6">
        <v>0</v>
      </c>
      <c r="F6" s="15">
        <v>0</v>
      </c>
      <c r="G6" s="13">
        <v>0</v>
      </c>
      <c r="H6" s="8">
        <v>0</v>
      </c>
      <c r="I6" s="13">
        <v>0</v>
      </c>
      <c r="J6" s="13">
        <v>0</v>
      </c>
      <c r="K6" s="48">
        <v>0</v>
      </c>
      <c r="L6" s="9">
        <v>0</v>
      </c>
      <c r="M6" s="10">
        <f t="shared" si="1"/>
        <v>0</v>
      </c>
      <c r="N6" s="11">
        <f t="shared" si="0"/>
        <v>0</v>
      </c>
    </row>
    <row r="7" spans="1:14" ht="38" x14ac:dyDescent="0.3">
      <c r="A7" s="25">
        <v>113</v>
      </c>
      <c r="B7" s="12" t="s">
        <v>26</v>
      </c>
      <c r="C7" s="13">
        <v>0</v>
      </c>
      <c r="D7" s="13">
        <v>0</v>
      </c>
      <c r="E7" s="6">
        <v>0</v>
      </c>
      <c r="F7" s="13">
        <v>0</v>
      </c>
      <c r="G7" s="13">
        <v>0</v>
      </c>
      <c r="H7" s="8">
        <v>0</v>
      </c>
      <c r="I7" s="13">
        <v>0</v>
      </c>
      <c r="J7" s="13">
        <v>0</v>
      </c>
      <c r="K7" s="48">
        <v>0</v>
      </c>
      <c r="L7" s="9">
        <v>0</v>
      </c>
      <c r="M7" s="10">
        <f t="shared" si="1"/>
        <v>0</v>
      </c>
      <c r="N7" s="11">
        <f t="shared" si="0"/>
        <v>0</v>
      </c>
    </row>
    <row r="8" spans="1:14" ht="27" customHeight="1" x14ac:dyDescent="0.3">
      <c r="A8" s="25">
        <v>140</v>
      </c>
      <c r="B8" s="12" t="s">
        <v>25</v>
      </c>
      <c r="C8" s="13">
        <v>37376</v>
      </c>
      <c r="D8" s="13">
        <v>1947052</v>
      </c>
      <c r="E8" s="6">
        <v>61671</v>
      </c>
      <c r="F8" s="13">
        <v>3459603</v>
      </c>
      <c r="G8" s="13">
        <v>379240</v>
      </c>
      <c r="H8" s="8">
        <v>0</v>
      </c>
      <c r="I8" s="13">
        <v>604413</v>
      </c>
      <c r="J8" s="13">
        <v>244673</v>
      </c>
      <c r="K8" s="48">
        <v>48940</v>
      </c>
      <c r="L8" s="9">
        <v>88000</v>
      </c>
      <c r="M8" s="10">
        <f t="shared" si="1"/>
        <v>6870968</v>
      </c>
      <c r="N8" s="11">
        <f t="shared" si="0"/>
        <v>6.6651621457009202E-2</v>
      </c>
    </row>
    <row r="9" spans="1:14" ht="37.5" customHeight="1" x14ac:dyDescent="0.3">
      <c r="A9" s="25">
        <v>300</v>
      </c>
      <c r="B9" s="16" t="s">
        <v>24</v>
      </c>
      <c r="C9" s="13">
        <v>0</v>
      </c>
      <c r="D9" s="13">
        <v>0</v>
      </c>
      <c r="E9" s="6">
        <v>0</v>
      </c>
      <c r="F9" s="13">
        <v>0</v>
      </c>
      <c r="G9" s="13">
        <v>0</v>
      </c>
      <c r="H9" s="8">
        <v>0</v>
      </c>
      <c r="I9" s="13">
        <v>0</v>
      </c>
      <c r="J9" s="13">
        <v>0</v>
      </c>
      <c r="K9" s="48">
        <v>0</v>
      </c>
      <c r="L9" s="9">
        <v>0</v>
      </c>
      <c r="M9" s="10">
        <f t="shared" si="1"/>
        <v>0</v>
      </c>
      <c r="N9" s="11">
        <f t="shared" si="0"/>
        <v>0</v>
      </c>
    </row>
    <row r="10" spans="1:14" ht="38" x14ac:dyDescent="0.3">
      <c r="A10" s="25">
        <v>310</v>
      </c>
      <c r="B10" s="12" t="s">
        <v>23</v>
      </c>
      <c r="C10" s="13">
        <v>0</v>
      </c>
      <c r="D10" s="13">
        <v>14052824</v>
      </c>
      <c r="E10" s="6">
        <v>0</v>
      </c>
      <c r="F10" s="13">
        <v>19917569</v>
      </c>
      <c r="G10" s="13">
        <v>2377421</v>
      </c>
      <c r="H10" s="8">
        <v>0</v>
      </c>
      <c r="I10" s="13">
        <v>0</v>
      </c>
      <c r="J10" s="13">
        <v>1533839</v>
      </c>
      <c r="K10" s="48">
        <v>306801</v>
      </c>
      <c r="L10" s="9">
        <v>0</v>
      </c>
      <c r="M10" s="10">
        <f t="shared" si="1"/>
        <v>38188454</v>
      </c>
      <c r="N10" s="11">
        <f t="shared" si="0"/>
        <v>0.37044596627962884</v>
      </c>
    </row>
    <row r="11" spans="1:14" ht="33" customHeight="1" x14ac:dyDescent="0.3">
      <c r="A11" s="25">
        <v>320</v>
      </c>
      <c r="B11" s="12" t="s">
        <v>22</v>
      </c>
      <c r="C11" s="13">
        <v>0</v>
      </c>
      <c r="D11" s="13">
        <v>4776319</v>
      </c>
      <c r="E11" s="6">
        <v>0</v>
      </c>
      <c r="F11" s="13">
        <v>952025</v>
      </c>
      <c r="G11" s="13">
        <v>0</v>
      </c>
      <c r="H11" s="8">
        <v>0</v>
      </c>
      <c r="I11" s="13">
        <v>85871</v>
      </c>
      <c r="J11" s="17">
        <v>0</v>
      </c>
      <c r="K11" s="49">
        <v>0</v>
      </c>
      <c r="L11" s="9">
        <v>1000</v>
      </c>
      <c r="M11" s="10">
        <f t="shared" si="1"/>
        <v>5815215</v>
      </c>
      <c r="N11" s="11">
        <f t="shared" si="0"/>
        <v>5.6410320768648867E-2</v>
      </c>
    </row>
    <row r="12" spans="1:14" ht="38" x14ac:dyDescent="0.3">
      <c r="A12" s="25">
        <v>321</v>
      </c>
      <c r="B12" s="12" t="s">
        <v>21</v>
      </c>
      <c r="C12" s="13">
        <v>0</v>
      </c>
      <c r="D12" s="13">
        <v>3197424</v>
      </c>
      <c r="E12" s="6">
        <v>0</v>
      </c>
      <c r="F12" s="13">
        <v>9423824</v>
      </c>
      <c r="G12" s="13">
        <v>0</v>
      </c>
      <c r="H12" s="8">
        <v>0</v>
      </c>
      <c r="I12" s="13">
        <v>0</v>
      </c>
      <c r="J12" s="13">
        <v>0</v>
      </c>
      <c r="K12" s="48">
        <v>0</v>
      </c>
      <c r="L12" s="9">
        <v>0</v>
      </c>
      <c r="M12" s="10">
        <f t="shared" si="1"/>
        <v>12621248</v>
      </c>
      <c r="N12" s="11">
        <f t="shared" si="0"/>
        <v>0.12243204218256212</v>
      </c>
    </row>
    <row r="13" spans="1:14" ht="39" customHeight="1" x14ac:dyDescent="0.3">
      <c r="A13" s="25">
        <v>322</v>
      </c>
      <c r="B13" s="12" t="s">
        <v>20</v>
      </c>
      <c r="C13" s="13">
        <v>0</v>
      </c>
      <c r="D13" s="13">
        <v>0</v>
      </c>
      <c r="E13" s="6">
        <v>0</v>
      </c>
      <c r="F13" s="13">
        <v>33234</v>
      </c>
      <c r="G13" s="13">
        <v>0</v>
      </c>
      <c r="H13" s="8">
        <v>0</v>
      </c>
      <c r="I13" s="13">
        <v>0</v>
      </c>
      <c r="J13" s="13">
        <v>0</v>
      </c>
      <c r="K13" s="48">
        <v>0</v>
      </c>
      <c r="L13" s="9">
        <v>0</v>
      </c>
      <c r="M13" s="10">
        <f t="shared" si="1"/>
        <v>33234</v>
      </c>
      <c r="N13" s="11">
        <f t="shared" si="0"/>
        <v>3.223854320820944E-4</v>
      </c>
    </row>
    <row r="14" spans="1:14" ht="38" x14ac:dyDescent="0.3">
      <c r="A14" s="25">
        <v>325</v>
      </c>
      <c r="B14" s="12" t="s">
        <v>39</v>
      </c>
      <c r="C14" s="13">
        <v>0</v>
      </c>
      <c r="D14" s="13">
        <v>51134</v>
      </c>
      <c r="E14" s="6">
        <v>0</v>
      </c>
      <c r="F14" s="13">
        <v>46023</v>
      </c>
      <c r="G14" s="13">
        <v>0</v>
      </c>
      <c r="H14" s="8">
        <v>2.66</v>
      </c>
      <c r="I14" s="13">
        <v>20</v>
      </c>
      <c r="J14" s="13">
        <v>0</v>
      </c>
      <c r="K14" s="48">
        <v>0</v>
      </c>
      <c r="L14" s="9">
        <v>0</v>
      </c>
      <c r="M14" s="10">
        <f t="shared" si="1"/>
        <v>97179.66</v>
      </c>
      <c r="N14" s="11">
        <f t="shared" si="0"/>
        <v>9.4268841182797809E-4</v>
      </c>
    </row>
    <row r="15" spans="1:14" ht="33" customHeight="1" x14ac:dyDescent="0.3">
      <c r="A15" s="25">
        <v>330</v>
      </c>
      <c r="B15" s="16" t="s">
        <v>19</v>
      </c>
      <c r="C15" s="13">
        <v>0</v>
      </c>
      <c r="D15" s="13">
        <v>4031930</v>
      </c>
      <c r="E15" s="6">
        <v>0</v>
      </c>
      <c r="F15" s="13">
        <v>0</v>
      </c>
      <c r="G15" s="13">
        <v>0</v>
      </c>
      <c r="H15" s="8">
        <v>0</v>
      </c>
      <c r="I15" s="13">
        <v>0</v>
      </c>
      <c r="J15" s="13">
        <v>0</v>
      </c>
      <c r="K15" s="48">
        <v>0</v>
      </c>
      <c r="L15" s="9">
        <v>0</v>
      </c>
      <c r="M15" s="10">
        <f t="shared" si="1"/>
        <v>4031930</v>
      </c>
      <c r="N15" s="11">
        <f t="shared" si="0"/>
        <v>3.9111617475319216E-2</v>
      </c>
    </row>
    <row r="16" spans="1:14" ht="38" x14ac:dyDescent="0.3">
      <c r="A16" s="25">
        <v>331</v>
      </c>
      <c r="B16" s="16" t="s">
        <v>42</v>
      </c>
      <c r="C16" s="13">
        <v>0</v>
      </c>
      <c r="D16" s="13">
        <v>102383</v>
      </c>
      <c r="E16" s="6">
        <v>0</v>
      </c>
      <c r="F16" s="13">
        <v>0</v>
      </c>
      <c r="G16" s="13">
        <v>0</v>
      </c>
      <c r="H16" s="8">
        <v>0</v>
      </c>
      <c r="I16" s="13">
        <v>0</v>
      </c>
      <c r="J16" s="13">
        <v>0</v>
      </c>
      <c r="K16" s="48">
        <v>0</v>
      </c>
      <c r="L16" s="9">
        <v>0</v>
      </c>
      <c r="M16" s="10">
        <f t="shared" si="1"/>
        <v>102383</v>
      </c>
      <c r="N16" s="11">
        <f t="shared" si="0"/>
        <v>9.9316325729256402E-4</v>
      </c>
    </row>
    <row r="17" spans="1:14" ht="28.5" customHeight="1" x14ac:dyDescent="0.3">
      <c r="A17" s="25">
        <v>340</v>
      </c>
      <c r="B17" s="16" t="s">
        <v>18</v>
      </c>
      <c r="C17" s="13">
        <v>0</v>
      </c>
      <c r="D17" s="13">
        <v>389459</v>
      </c>
      <c r="E17" s="6">
        <v>0</v>
      </c>
      <c r="F17" s="18">
        <v>398158</v>
      </c>
      <c r="G17" s="13">
        <v>0</v>
      </c>
      <c r="H17" s="8">
        <v>0</v>
      </c>
      <c r="I17" s="13">
        <v>76162</v>
      </c>
      <c r="J17" s="13">
        <v>0</v>
      </c>
      <c r="K17" s="48">
        <v>0</v>
      </c>
      <c r="L17" s="9">
        <v>0</v>
      </c>
      <c r="M17" s="10">
        <f t="shared" si="1"/>
        <v>863779</v>
      </c>
      <c r="N17" s="11">
        <f t="shared" si="0"/>
        <v>8.3790625906733883E-3</v>
      </c>
    </row>
    <row r="18" spans="1:14" ht="38" x14ac:dyDescent="0.3">
      <c r="A18" s="25">
        <v>350</v>
      </c>
      <c r="B18" s="16" t="s">
        <v>17</v>
      </c>
      <c r="C18" s="13">
        <v>0</v>
      </c>
      <c r="D18" s="13">
        <v>0</v>
      </c>
      <c r="E18" s="6">
        <v>0</v>
      </c>
      <c r="F18" s="18">
        <v>0</v>
      </c>
      <c r="G18" s="13">
        <v>0</v>
      </c>
      <c r="H18" s="8">
        <v>0</v>
      </c>
      <c r="I18" s="13">
        <v>0</v>
      </c>
      <c r="J18" s="13">
        <v>0</v>
      </c>
      <c r="K18" s="48">
        <v>0</v>
      </c>
      <c r="L18" s="9">
        <v>0</v>
      </c>
      <c r="M18" s="10">
        <f t="shared" si="1"/>
        <v>0</v>
      </c>
      <c r="N18" s="11">
        <f t="shared" si="0"/>
        <v>0</v>
      </c>
    </row>
    <row r="19" spans="1:14" ht="57" x14ac:dyDescent="0.3">
      <c r="A19" s="25">
        <v>360</v>
      </c>
      <c r="B19" s="16" t="s">
        <v>83</v>
      </c>
      <c r="C19" s="13">
        <v>0</v>
      </c>
      <c r="D19" s="13">
        <v>0</v>
      </c>
      <c r="E19" s="6">
        <v>0</v>
      </c>
      <c r="F19" s="18">
        <v>0</v>
      </c>
      <c r="G19" s="13">
        <v>0</v>
      </c>
      <c r="H19" s="8">
        <v>0</v>
      </c>
      <c r="I19" s="13">
        <v>0</v>
      </c>
      <c r="J19" s="13">
        <v>0</v>
      </c>
      <c r="K19" s="48">
        <v>0</v>
      </c>
      <c r="L19" s="9">
        <v>0</v>
      </c>
      <c r="M19" s="10">
        <f t="shared" si="1"/>
        <v>0</v>
      </c>
      <c r="N19" s="11">
        <f t="shared" si="0"/>
        <v>0</v>
      </c>
    </row>
    <row r="20" spans="1:14" ht="38" x14ac:dyDescent="0.3">
      <c r="A20" s="25">
        <v>370</v>
      </c>
      <c r="B20" s="16" t="s">
        <v>15</v>
      </c>
      <c r="C20" s="13">
        <v>0</v>
      </c>
      <c r="D20" s="13">
        <v>0</v>
      </c>
      <c r="E20" s="6">
        <v>0</v>
      </c>
      <c r="F20" s="18">
        <v>0</v>
      </c>
      <c r="G20" s="13">
        <v>0</v>
      </c>
      <c r="H20" s="8">
        <v>0</v>
      </c>
      <c r="I20" s="13">
        <v>0</v>
      </c>
      <c r="J20" s="13">
        <v>0</v>
      </c>
      <c r="K20" s="48">
        <v>0</v>
      </c>
      <c r="L20" s="9">
        <v>0</v>
      </c>
      <c r="M20" s="10">
        <f t="shared" si="1"/>
        <v>0</v>
      </c>
      <c r="N20" s="11">
        <f t="shared" si="0"/>
        <v>0</v>
      </c>
    </row>
    <row r="21" spans="1:14" ht="57" x14ac:dyDescent="0.3">
      <c r="A21" s="25">
        <v>381</v>
      </c>
      <c r="B21" s="16" t="s">
        <v>14</v>
      </c>
      <c r="C21" s="13">
        <v>0</v>
      </c>
      <c r="D21" s="13">
        <v>70872</v>
      </c>
      <c r="E21" s="6">
        <v>0</v>
      </c>
      <c r="F21" s="18">
        <v>0</v>
      </c>
      <c r="G21" s="13">
        <v>0</v>
      </c>
      <c r="H21" s="8">
        <v>0</v>
      </c>
      <c r="I21" s="13">
        <v>0</v>
      </c>
      <c r="J21" s="13">
        <v>0</v>
      </c>
      <c r="K21" s="48">
        <v>0</v>
      </c>
      <c r="L21" s="9">
        <v>0</v>
      </c>
      <c r="M21" s="10">
        <f t="shared" si="1"/>
        <v>70872</v>
      </c>
      <c r="N21" s="11">
        <f t="shared" si="0"/>
        <v>6.8749173564789648E-4</v>
      </c>
    </row>
    <row r="22" spans="1:14" ht="38" x14ac:dyDescent="0.3">
      <c r="A22" s="26">
        <v>405</v>
      </c>
      <c r="B22" s="19" t="s">
        <v>47</v>
      </c>
      <c r="C22" s="13">
        <v>0</v>
      </c>
      <c r="D22" s="13">
        <v>0</v>
      </c>
      <c r="E22" s="6">
        <v>0</v>
      </c>
      <c r="F22" s="18">
        <v>0</v>
      </c>
      <c r="G22" s="13">
        <v>0</v>
      </c>
      <c r="H22" s="8">
        <v>0</v>
      </c>
      <c r="I22" s="13">
        <v>0</v>
      </c>
      <c r="J22" s="13">
        <v>0</v>
      </c>
      <c r="K22" s="48">
        <v>0</v>
      </c>
      <c r="L22" s="9">
        <v>0</v>
      </c>
      <c r="M22" s="10">
        <f t="shared" si="1"/>
        <v>0</v>
      </c>
      <c r="N22" s="11">
        <f t="shared" si="0"/>
        <v>0</v>
      </c>
    </row>
    <row r="23" spans="1:14" ht="31.5" customHeight="1" x14ac:dyDescent="0.3">
      <c r="A23" s="25">
        <v>410</v>
      </c>
      <c r="B23" s="16" t="s">
        <v>40</v>
      </c>
      <c r="C23" s="13">
        <v>0</v>
      </c>
      <c r="D23" s="13">
        <v>161201</v>
      </c>
      <c r="E23" s="6">
        <v>0</v>
      </c>
      <c r="F23" s="18">
        <v>158104</v>
      </c>
      <c r="G23" s="13">
        <v>0</v>
      </c>
      <c r="H23" s="8">
        <v>0</v>
      </c>
      <c r="I23" s="13">
        <v>0</v>
      </c>
      <c r="J23" s="13">
        <v>0</v>
      </c>
      <c r="K23" s="48">
        <v>0</v>
      </c>
      <c r="L23" s="9">
        <v>0</v>
      </c>
      <c r="M23" s="10">
        <f t="shared" si="1"/>
        <v>319305</v>
      </c>
      <c r="N23" s="11">
        <f t="shared" si="0"/>
        <v>3.0974086896242746E-3</v>
      </c>
    </row>
    <row r="24" spans="1:14" ht="56.25" customHeight="1" x14ac:dyDescent="0.3">
      <c r="A24" s="24">
        <v>415</v>
      </c>
      <c r="B24" s="20" t="s">
        <v>43</v>
      </c>
      <c r="C24" s="13">
        <v>0</v>
      </c>
      <c r="D24" s="13">
        <v>77066</v>
      </c>
      <c r="E24" s="6">
        <v>0</v>
      </c>
      <c r="F24" s="18">
        <v>69361</v>
      </c>
      <c r="G24" s="13">
        <v>0</v>
      </c>
      <c r="H24" s="8">
        <v>0</v>
      </c>
      <c r="I24" s="13">
        <v>0</v>
      </c>
      <c r="J24" s="13">
        <v>0</v>
      </c>
      <c r="K24" s="48">
        <v>0</v>
      </c>
      <c r="L24" s="9">
        <v>0</v>
      </c>
      <c r="M24" s="10">
        <f t="shared" si="1"/>
        <v>146427</v>
      </c>
      <c r="N24" s="11">
        <f t="shared" si="0"/>
        <v>1.420410774011098E-3</v>
      </c>
    </row>
    <row r="25" spans="1:14" ht="56.25" customHeight="1" x14ac:dyDescent="0.3">
      <c r="A25" s="24">
        <v>420</v>
      </c>
      <c r="B25" s="20" t="s">
        <v>41</v>
      </c>
      <c r="C25" s="13">
        <v>0</v>
      </c>
      <c r="D25" s="13">
        <v>0</v>
      </c>
      <c r="E25" s="6">
        <v>0</v>
      </c>
      <c r="F25" s="18">
        <v>0</v>
      </c>
      <c r="G25" s="13">
        <v>0</v>
      </c>
      <c r="H25" s="8">
        <v>0</v>
      </c>
      <c r="I25" s="13">
        <v>0</v>
      </c>
      <c r="J25" s="13">
        <v>0</v>
      </c>
      <c r="K25" s="48">
        <v>0</v>
      </c>
      <c r="L25" s="9">
        <v>0</v>
      </c>
      <c r="M25" s="10">
        <f t="shared" si="1"/>
        <v>0</v>
      </c>
      <c r="N25" s="11">
        <f t="shared" si="0"/>
        <v>0</v>
      </c>
    </row>
    <row r="26" spans="1:14" ht="38.25" customHeight="1" x14ac:dyDescent="0.3">
      <c r="A26" s="24">
        <v>435</v>
      </c>
      <c r="B26" s="20" t="s">
        <v>13</v>
      </c>
      <c r="C26" s="13">
        <v>0</v>
      </c>
      <c r="D26" s="13">
        <v>0</v>
      </c>
      <c r="E26" s="6">
        <v>0</v>
      </c>
      <c r="F26" s="18">
        <v>0</v>
      </c>
      <c r="G26" s="13">
        <v>0</v>
      </c>
      <c r="H26" s="8">
        <v>0</v>
      </c>
      <c r="I26" s="13">
        <v>0</v>
      </c>
      <c r="J26" s="13">
        <v>0</v>
      </c>
      <c r="K26" s="48">
        <v>0</v>
      </c>
      <c r="L26" s="9">
        <v>0</v>
      </c>
      <c r="M26" s="10">
        <f t="shared" si="1"/>
        <v>0</v>
      </c>
      <c r="N26" s="11">
        <f t="shared" si="0"/>
        <v>0</v>
      </c>
    </row>
    <row r="27" spans="1:14" ht="38" x14ac:dyDescent="0.3">
      <c r="A27" s="25">
        <v>440</v>
      </c>
      <c r="B27" s="16" t="s">
        <v>12</v>
      </c>
      <c r="C27" s="13">
        <v>0</v>
      </c>
      <c r="D27" s="13">
        <v>0</v>
      </c>
      <c r="E27" s="6">
        <v>0</v>
      </c>
      <c r="F27" s="18">
        <v>0</v>
      </c>
      <c r="G27" s="13">
        <v>0</v>
      </c>
      <c r="H27" s="8">
        <v>0</v>
      </c>
      <c r="I27" s="13">
        <v>0</v>
      </c>
      <c r="J27" s="13">
        <v>0</v>
      </c>
      <c r="K27" s="48">
        <v>0</v>
      </c>
      <c r="L27" s="9">
        <v>0</v>
      </c>
      <c r="M27" s="10">
        <f t="shared" si="1"/>
        <v>0</v>
      </c>
      <c r="N27" s="11">
        <f t="shared" si="0"/>
        <v>0</v>
      </c>
    </row>
    <row r="28" spans="1:14" ht="57" x14ac:dyDescent="0.3">
      <c r="A28" s="25">
        <v>450</v>
      </c>
      <c r="B28" s="16" t="s">
        <v>49</v>
      </c>
      <c r="C28" s="13">
        <v>0</v>
      </c>
      <c r="D28" s="13">
        <v>0</v>
      </c>
      <c r="E28" s="6">
        <v>0</v>
      </c>
      <c r="F28" s="18">
        <v>0</v>
      </c>
      <c r="G28" s="13">
        <v>0</v>
      </c>
      <c r="H28" s="8">
        <v>0</v>
      </c>
      <c r="I28" s="13">
        <v>0</v>
      </c>
      <c r="J28" s="13">
        <v>0</v>
      </c>
      <c r="K28" s="48">
        <v>0</v>
      </c>
      <c r="L28" s="9">
        <v>0</v>
      </c>
      <c r="M28" s="10">
        <f t="shared" si="1"/>
        <v>0</v>
      </c>
      <c r="N28" s="11">
        <f t="shared" si="0"/>
        <v>0</v>
      </c>
    </row>
    <row r="29" spans="1:14" x14ac:dyDescent="0.3">
      <c r="A29" s="25">
        <v>455</v>
      </c>
      <c r="B29" s="16" t="s">
        <v>11</v>
      </c>
      <c r="C29" s="13">
        <v>0</v>
      </c>
      <c r="D29" s="13">
        <v>0</v>
      </c>
      <c r="E29" s="6">
        <v>0</v>
      </c>
      <c r="F29" s="18">
        <v>0</v>
      </c>
      <c r="G29" s="13">
        <v>0</v>
      </c>
      <c r="H29" s="8">
        <v>0</v>
      </c>
      <c r="I29" s="13">
        <v>0</v>
      </c>
      <c r="J29" s="13">
        <v>0</v>
      </c>
      <c r="K29" s="48">
        <v>0</v>
      </c>
      <c r="L29" s="9">
        <v>0</v>
      </c>
      <c r="M29" s="10">
        <f t="shared" si="1"/>
        <v>0</v>
      </c>
      <c r="N29" s="11">
        <f t="shared" si="0"/>
        <v>0</v>
      </c>
    </row>
    <row r="30" spans="1:14" x14ac:dyDescent="0.3">
      <c r="A30" s="25">
        <v>460</v>
      </c>
      <c r="B30" s="16" t="s">
        <v>16</v>
      </c>
      <c r="C30" s="13"/>
      <c r="D30" s="13"/>
      <c r="E30" s="6"/>
      <c r="F30" s="18"/>
      <c r="G30" s="13"/>
      <c r="H30" s="8"/>
      <c r="I30" s="13"/>
      <c r="J30" s="13"/>
      <c r="K30" s="48"/>
      <c r="L30" s="9"/>
      <c r="M30" s="10"/>
      <c r="N30" s="11"/>
    </row>
    <row r="31" spans="1:14" ht="57" x14ac:dyDescent="0.3">
      <c r="A31" s="25">
        <v>465</v>
      </c>
      <c r="B31" s="16" t="s">
        <v>44</v>
      </c>
      <c r="C31" s="13">
        <v>0</v>
      </c>
      <c r="D31" s="13">
        <v>0</v>
      </c>
      <c r="E31" s="6">
        <v>0</v>
      </c>
      <c r="F31" s="18">
        <v>0</v>
      </c>
      <c r="G31" s="13">
        <v>0</v>
      </c>
      <c r="H31" s="8">
        <v>0</v>
      </c>
      <c r="I31" s="13">
        <v>0</v>
      </c>
      <c r="J31" s="13">
        <v>0</v>
      </c>
      <c r="K31" s="48">
        <v>0</v>
      </c>
      <c r="L31" s="9">
        <v>0</v>
      </c>
      <c r="M31" s="10">
        <f t="shared" si="1"/>
        <v>0</v>
      </c>
      <c r="N31" s="11">
        <f t="shared" ref="N31:N40" si="2">M31/$M$40</f>
        <v>0</v>
      </c>
    </row>
    <row r="32" spans="1:14" ht="33.75" customHeight="1" x14ac:dyDescent="0.3">
      <c r="A32" s="25">
        <v>480</v>
      </c>
      <c r="B32" s="16" t="s">
        <v>10</v>
      </c>
      <c r="C32" s="13">
        <v>0</v>
      </c>
      <c r="D32" s="13">
        <v>0</v>
      </c>
      <c r="E32" s="6">
        <v>0</v>
      </c>
      <c r="F32" s="18">
        <v>0</v>
      </c>
      <c r="G32" s="13">
        <v>0</v>
      </c>
      <c r="H32" s="8">
        <v>0</v>
      </c>
      <c r="I32" s="13">
        <v>0</v>
      </c>
      <c r="J32" s="13">
        <v>0</v>
      </c>
      <c r="K32" s="48">
        <v>0</v>
      </c>
      <c r="L32" s="9">
        <v>0</v>
      </c>
      <c r="M32" s="10">
        <f t="shared" si="1"/>
        <v>0</v>
      </c>
      <c r="N32" s="11">
        <f t="shared" si="2"/>
        <v>0</v>
      </c>
    </row>
    <row r="33" spans="1:17" x14ac:dyDescent="0.3">
      <c r="A33" s="25">
        <v>485</v>
      </c>
      <c r="B33" s="16" t="s">
        <v>9</v>
      </c>
      <c r="C33" s="13">
        <v>0</v>
      </c>
      <c r="D33" s="13">
        <v>3707806</v>
      </c>
      <c r="E33" s="6">
        <v>0</v>
      </c>
      <c r="F33" s="18">
        <v>4898403</v>
      </c>
      <c r="G33" s="13">
        <v>0</v>
      </c>
      <c r="H33" s="8">
        <v>0</v>
      </c>
      <c r="I33" s="13">
        <v>3094980</v>
      </c>
      <c r="J33" s="13">
        <v>0</v>
      </c>
      <c r="K33" s="48">
        <v>0</v>
      </c>
      <c r="L33" s="9">
        <v>0</v>
      </c>
      <c r="M33" s="10">
        <f t="shared" si="1"/>
        <v>11701189</v>
      </c>
      <c r="N33" s="11">
        <f t="shared" si="2"/>
        <v>0.11350703711979448</v>
      </c>
    </row>
    <row r="34" spans="1:17" ht="52.5" customHeight="1" x14ac:dyDescent="0.3">
      <c r="A34" s="25">
        <v>495</v>
      </c>
      <c r="B34" s="16" t="s">
        <v>8</v>
      </c>
      <c r="C34" s="13">
        <v>0</v>
      </c>
      <c r="D34" s="13">
        <v>0</v>
      </c>
      <c r="E34" s="6">
        <v>0</v>
      </c>
      <c r="F34" s="18">
        <v>0</v>
      </c>
      <c r="G34" s="13">
        <v>0</v>
      </c>
      <c r="H34" s="8">
        <v>0</v>
      </c>
      <c r="I34" s="13">
        <v>0</v>
      </c>
      <c r="J34" s="13">
        <v>0</v>
      </c>
      <c r="K34" s="48">
        <v>0</v>
      </c>
      <c r="L34" s="9">
        <v>0</v>
      </c>
      <c r="M34" s="10">
        <f t="shared" si="1"/>
        <v>0</v>
      </c>
      <c r="N34" s="11">
        <f t="shared" si="2"/>
        <v>0</v>
      </c>
    </row>
    <row r="35" spans="1:17" ht="76" x14ac:dyDescent="0.3">
      <c r="A35" s="25">
        <v>496</v>
      </c>
      <c r="B35" s="16" t="s">
        <v>48</v>
      </c>
      <c r="C35" s="13">
        <v>0</v>
      </c>
      <c r="D35" s="13">
        <v>0</v>
      </c>
      <c r="E35" s="6">
        <v>0</v>
      </c>
      <c r="F35" s="18">
        <v>0</v>
      </c>
      <c r="G35" s="13">
        <v>0</v>
      </c>
      <c r="H35" s="8">
        <v>0</v>
      </c>
      <c r="I35" s="13">
        <v>0</v>
      </c>
      <c r="J35" s="13">
        <v>0</v>
      </c>
      <c r="K35" s="48">
        <v>0</v>
      </c>
      <c r="L35" s="9">
        <v>0</v>
      </c>
      <c r="M35" s="10">
        <f t="shared" si="1"/>
        <v>0</v>
      </c>
      <c r="N35" s="11">
        <f t="shared" si="2"/>
        <v>0</v>
      </c>
    </row>
    <row r="36" spans="1:17" ht="38" x14ac:dyDescent="0.3">
      <c r="A36" s="25">
        <v>498</v>
      </c>
      <c r="B36" s="16" t="s">
        <v>45</v>
      </c>
      <c r="C36" s="13">
        <v>0</v>
      </c>
      <c r="D36" s="13">
        <v>43486</v>
      </c>
      <c r="E36" s="6">
        <v>0</v>
      </c>
      <c r="F36" s="13">
        <v>39138</v>
      </c>
      <c r="G36" s="13">
        <v>0</v>
      </c>
      <c r="H36" s="8">
        <v>0</v>
      </c>
      <c r="I36" s="13">
        <v>0</v>
      </c>
      <c r="J36" s="13">
        <v>0</v>
      </c>
      <c r="K36" s="48">
        <v>0</v>
      </c>
      <c r="L36" s="9">
        <v>0</v>
      </c>
      <c r="M36" s="10">
        <f t="shared" si="1"/>
        <v>82624</v>
      </c>
      <c r="N36" s="11">
        <f t="shared" si="2"/>
        <v>8.0149166336736374E-4</v>
      </c>
    </row>
    <row r="37" spans="1:17" ht="57" x14ac:dyDescent="0.3">
      <c r="A37" s="27" t="s">
        <v>7</v>
      </c>
      <c r="B37" s="19" t="s">
        <v>6</v>
      </c>
      <c r="C37" s="13">
        <v>0</v>
      </c>
      <c r="D37" s="32">
        <f>47120+272366</f>
        <v>319486</v>
      </c>
      <c r="E37" s="6">
        <v>0</v>
      </c>
      <c r="F37" s="32">
        <v>0</v>
      </c>
      <c r="G37" s="13">
        <v>0</v>
      </c>
      <c r="H37" s="8">
        <v>0</v>
      </c>
      <c r="I37" s="32">
        <v>0</v>
      </c>
      <c r="J37" s="32">
        <f>2356+18404</f>
        <v>20760</v>
      </c>
      <c r="K37" s="50">
        <v>3685</v>
      </c>
      <c r="L37" s="9">
        <v>0</v>
      </c>
      <c r="M37" s="30">
        <f>SUM(C37:L37)</f>
        <v>343931</v>
      </c>
      <c r="N37" s="11">
        <f t="shared" si="2"/>
        <v>3.336292472811783E-3</v>
      </c>
      <c r="P37" s="81"/>
    </row>
    <row r="38" spans="1:17" x14ac:dyDescent="0.3">
      <c r="A38" s="28"/>
      <c r="B38" s="16" t="s">
        <v>50</v>
      </c>
      <c r="C38" s="13">
        <v>0</v>
      </c>
      <c r="D38" s="13">
        <v>0</v>
      </c>
      <c r="E38" s="6">
        <v>0</v>
      </c>
      <c r="F38" s="13">
        <v>0</v>
      </c>
      <c r="G38" s="13">
        <v>0</v>
      </c>
      <c r="H38" s="8">
        <v>0</v>
      </c>
      <c r="I38" s="13">
        <v>0</v>
      </c>
      <c r="J38" s="13">
        <f>808+3727920</f>
        <v>3728728</v>
      </c>
      <c r="K38" s="13">
        <v>745591</v>
      </c>
      <c r="L38" s="9">
        <v>0</v>
      </c>
      <c r="M38" s="47">
        <f>SUM(C38:L38)</f>
        <v>4474319</v>
      </c>
      <c r="N38" s="11">
        <f t="shared" si="2"/>
        <v>4.3402998859244285E-2</v>
      </c>
      <c r="P38" s="81"/>
    </row>
    <row r="39" spans="1:17" ht="25.5" customHeight="1" thickBot="1" x14ac:dyDescent="0.35">
      <c r="A39" s="28"/>
      <c r="B39" s="19" t="s">
        <v>5</v>
      </c>
      <c r="C39" s="13">
        <v>0</v>
      </c>
      <c r="D39" s="40">
        <v>0</v>
      </c>
      <c r="E39" s="6">
        <v>0</v>
      </c>
      <c r="F39" s="40">
        <v>0</v>
      </c>
      <c r="G39" s="13">
        <v>0</v>
      </c>
      <c r="H39" s="8">
        <v>0</v>
      </c>
      <c r="I39" s="40">
        <v>0</v>
      </c>
      <c r="J39" s="40">
        <v>0</v>
      </c>
      <c r="K39" s="40">
        <v>0</v>
      </c>
      <c r="L39" s="9">
        <v>0</v>
      </c>
      <c r="M39" s="42">
        <f>SUM(C39:L39)</f>
        <v>0</v>
      </c>
      <c r="N39" s="11">
        <f t="shared" si="2"/>
        <v>0</v>
      </c>
      <c r="P39" s="15"/>
      <c r="Q39" s="81"/>
    </row>
    <row r="40" spans="1:17" s="82" customFormat="1" ht="21" thickTop="1" thickBot="1" x14ac:dyDescent="0.35">
      <c r="A40" s="114" t="s">
        <v>4</v>
      </c>
      <c r="B40" s="115"/>
      <c r="C40" s="41">
        <f>SUM(C4:C39)</f>
        <v>259121</v>
      </c>
      <c r="D40" s="41">
        <f>SUM(D4:D39)</f>
        <v>37634240</v>
      </c>
      <c r="E40" s="41">
        <f t="shared" ref="E40:M40" si="3">SUM(E4:E39)</f>
        <v>427550</v>
      </c>
      <c r="F40" s="41">
        <f t="shared" si="3"/>
        <v>47178976</v>
      </c>
      <c r="G40" s="41">
        <f>SUM(G4:G39)</f>
        <v>3720598</v>
      </c>
      <c r="H40" s="41">
        <f t="shared" si="3"/>
        <v>2.66</v>
      </c>
      <c r="I40" s="41">
        <f t="shared" si="3"/>
        <v>6392594</v>
      </c>
      <c r="J40" s="41">
        <f t="shared" si="3"/>
        <v>6149903</v>
      </c>
      <c r="K40" s="41">
        <f t="shared" si="3"/>
        <v>1230800</v>
      </c>
      <c r="L40" s="41">
        <f t="shared" si="3"/>
        <v>94000</v>
      </c>
      <c r="M40" s="41">
        <f t="shared" si="3"/>
        <v>103087784.66</v>
      </c>
      <c r="N40" s="51">
        <f t="shared" si="2"/>
        <v>1</v>
      </c>
    </row>
    <row r="41" spans="1:17" ht="6" customHeight="1" thickBot="1" x14ac:dyDescent="0.3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22"/>
      <c r="P41" s="81"/>
    </row>
    <row r="42" spans="1:17" ht="22.5" customHeight="1" thickTop="1" thickBot="1" x14ac:dyDescent="0.35">
      <c r="A42" s="116" t="s">
        <v>3</v>
      </c>
      <c r="B42" s="117"/>
      <c r="C42" s="38">
        <v>36747564.085431747</v>
      </c>
      <c r="D42" s="38">
        <v>100965059.67973213</v>
      </c>
      <c r="E42" s="39">
        <v>62563033.518447027</v>
      </c>
      <c r="F42" s="39">
        <v>73464215.80982691</v>
      </c>
      <c r="G42" s="39">
        <v>21142219.942729779</v>
      </c>
      <c r="H42" s="39">
        <v>2356267.0961242742</v>
      </c>
      <c r="I42" s="39">
        <v>28001737.567844659</v>
      </c>
      <c r="J42" s="36">
        <v>0</v>
      </c>
      <c r="K42" s="36">
        <v>0</v>
      </c>
      <c r="L42" s="36">
        <v>605630.26990753389</v>
      </c>
      <c r="M42" s="39">
        <v>335364367.83486718</v>
      </c>
      <c r="N42" s="37"/>
    </row>
    <row r="43" spans="1:17" s="82" customFormat="1" ht="21" thickTop="1" thickBot="1" x14ac:dyDescent="0.35">
      <c r="A43" s="118" t="s">
        <v>2</v>
      </c>
      <c r="B43" s="119"/>
      <c r="C43" s="83">
        <f>C40/C42</f>
        <v>7.0513789539243575E-3</v>
      </c>
      <c r="D43" s="83">
        <f t="shared" ref="D43:L43" si="4">D40/D42</f>
        <v>0.37274518649697536</v>
      </c>
      <c r="E43" s="83">
        <f t="shared" si="4"/>
        <v>6.8339077559903599E-3</v>
      </c>
      <c r="F43" s="83">
        <f>F40/F42</f>
        <v>0.64220349295131418</v>
      </c>
      <c r="G43" s="83">
        <f t="shared" si="4"/>
        <v>0.17597953337342942</v>
      </c>
      <c r="H43" s="83">
        <f t="shared" si="4"/>
        <v>1.1289042759096893E-6</v>
      </c>
      <c r="I43" s="83">
        <f t="shared" si="4"/>
        <v>0.22829276163707896</v>
      </c>
      <c r="J43" s="83" t="e">
        <f>J40/J42</f>
        <v>#DIV/0!</v>
      </c>
      <c r="K43" s="83" t="e">
        <f t="shared" si="4"/>
        <v>#DIV/0!</v>
      </c>
      <c r="L43" s="83">
        <f t="shared" si="4"/>
        <v>0.15521020773012498</v>
      </c>
      <c r="M43" s="83">
        <f>M40/M42</f>
        <v>0.30739039250216421</v>
      </c>
      <c r="N43" s="84"/>
    </row>
    <row r="45" spans="1:17" x14ac:dyDescent="0.3">
      <c r="D45" s="15"/>
      <c r="M45" s="15"/>
    </row>
    <row r="46" spans="1:17" x14ac:dyDescent="0.3">
      <c r="D46" s="81"/>
      <c r="M46" s="81"/>
    </row>
    <row r="47" spans="1:17" x14ac:dyDescent="0.3">
      <c r="M47" s="15"/>
    </row>
    <row r="50" spans="13:13" x14ac:dyDescent="0.3">
      <c r="M50" s="81"/>
    </row>
  </sheetData>
  <mergeCells count="9">
    <mergeCell ref="A40:B40"/>
    <mergeCell ref="A42:B42"/>
    <mergeCell ref="A43:B43"/>
    <mergeCell ref="A1:N1"/>
    <mergeCell ref="A2:A3"/>
    <mergeCell ref="B2:B3"/>
    <mergeCell ref="C2:L2"/>
    <mergeCell ref="M2:M3"/>
    <mergeCell ref="N2:N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18" zoomScale="220" zoomScaleNormal="220" workbookViewId="0">
      <pane xSplit="1" ySplit="3" topLeftCell="B21" activePane="topRight" state="frozen"/>
      <selection activeCell="A18" sqref="A18"/>
      <selection pane="topRight" activeCell="B19" sqref="B19"/>
      <selection pane="bottomLeft" activeCell="A21" sqref="A21"/>
      <selection pane="bottomRight"/>
    </sheetView>
  </sheetViews>
  <sheetFormatPr baseColWidth="10" defaultColWidth="8.83203125" defaultRowHeight="14" x14ac:dyDescent="0.2"/>
  <cols>
    <col min="1" max="1" width="11.83203125" style="29" customWidth="1"/>
    <col min="2" max="2" width="25.5" style="1" customWidth="1"/>
    <col min="3" max="3" width="16" style="2" bestFit="1" customWidth="1"/>
    <col min="4" max="4" width="16" style="1" bestFit="1" customWidth="1"/>
    <col min="5" max="5" width="15.33203125" style="1" customWidth="1"/>
    <col min="6" max="6" width="16" style="1" bestFit="1" customWidth="1"/>
    <col min="7" max="7" width="17.6640625" style="1" bestFit="1" customWidth="1"/>
    <col min="8" max="8" width="18.1640625" style="1" customWidth="1"/>
    <col min="9" max="9" width="18.83203125" style="1" customWidth="1"/>
    <col min="10" max="11" width="17.33203125" style="1" customWidth="1"/>
    <col min="12" max="12" width="15.33203125" style="1" bestFit="1" customWidth="1"/>
    <col min="13" max="13" width="16.83203125" style="1" bestFit="1" customWidth="1"/>
    <col min="14" max="14" width="16.33203125" style="1" customWidth="1"/>
    <col min="15" max="15" width="9.1640625" style="1" customWidth="1"/>
    <col min="16" max="17" width="14.5" style="1" bestFit="1" customWidth="1"/>
    <col min="18" max="16384" width="8.83203125" style="1"/>
  </cols>
  <sheetData>
    <row r="1" spans="1:14" ht="27" thickBot="1" x14ac:dyDescent="0.4">
      <c r="A1" s="131" t="s">
        <v>68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20" thickBot="1" x14ac:dyDescent="0.35">
      <c r="A2" s="121" t="s">
        <v>36</v>
      </c>
      <c r="B2" s="123" t="s">
        <v>35</v>
      </c>
      <c r="C2" s="125" t="s">
        <v>34</v>
      </c>
      <c r="D2" s="126"/>
      <c r="E2" s="126"/>
      <c r="F2" s="126"/>
      <c r="G2" s="126"/>
      <c r="H2" s="126"/>
      <c r="I2" s="126"/>
      <c r="J2" s="126"/>
      <c r="K2" s="126"/>
      <c r="L2" s="126"/>
      <c r="M2" s="127" t="s">
        <v>4</v>
      </c>
      <c r="N2" s="129" t="s">
        <v>30</v>
      </c>
    </row>
    <row r="3" spans="1:14" s="57" customFormat="1" ht="59" thickTop="1" thickBot="1" x14ac:dyDescent="0.35">
      <c r="A3" s="122"/>
      <c r="B3" s="124"/>
      <c r="C3" s="54" t="s">
        <v>1</v>
      </c>
      <c r="D3" s="55" t="s">
        <v>59</v>
      </c>
      <c r="E3" s="55" t="s">
        <v>37</v>
      </c>
      <c r="F3" s="55" t="s">
        <v>67</v>
      </c>
      <c r="G3" s="55" t="s">
        <v>46</v>
      </c>
      <c r="H3" s="55" t="s">
        <v>33</v>
      </c>
      <c r="I3" s="56" t="s">
        <v>32</v>
      </c>
      <c r="J3" s="55" t="s">
        <v>31</v>
      </c>
      <c r="K3" s="56" t="s">
        <v>52</v>
      </c>
      <c r="L3" s="56" t="s">
        <v>51</v>
      </c>
      <c r="M3" s="128"/>
      <c r="N3" s="130"/>
    </row>
    <row r="4" spans="1:14" ht="24.75" customHeight="1" x14ac:dyDescent="0.3">
      <c r="A4" s="24">
        <v>110</v>
      </c>
      <c r="B4" s="4" t="s">
        <v>29</v>
      </c>
      <c r="C4" s="5">
        <v>0</v>
      </c>
      <c r="D4" s="6">
        <v>101351</v>
      </c>
      <c r="E4" s="6">
        <v>0</v>
      </c>
      <c r="F4" s="7">
        <v>100865</v>
      </c>
      <c r="G4" s="8">
        <v>0</v>
      </c>
      <c r="H4" s="8">
        <v>0</v>
      </c>
      <c r="I4" s="13">
        <v>64322</v>
      </c>
      <c r="J4" s="8">
        <v>0</v>
      </c>
      <c r="K4" s="9">
        <v>1022</v>
      </c>
      <c r="L4" s="9">
        <v>6000</v>
      </c>
      <c r="M4" s="10">
        <f>SUM(C4:L4)</f>
        <v>273560</v>
      </c>
      <c r="N4" s="11">
        <f t="shared" ref="N4:N40" si="0">M4/$M$40</f>
        <v>1.5529824580764846E-3</v>
      </c>
    </row>
    <row r="5" spans="1:14" ht="24.75" customHeight="1" x14ac:dyDescent="0.3">
      <c r="A5" s="25">
        <v>111</v>
      </c>
      <c r="B5" s="12" t="s">
        <v>28</v>
      </c>
      <c r="C5" s="13">
        <v>109344</v>
      </c>
      <c r="D5" s="14">
        <v>2096265</v>
      </c>
      <c r="E5" s="6">
        <v>180418</v>
      </c>
      <c r="F5" s="13">
        <v>2987080</v>
      </c>
      <c r="G5" s="13">
        <v>682181</v>
      </c>
      <c r="H5" s="8">
        <v>0</v>
      </c>
      <c r="I5" s="13">
        <v>898430</v>
      </c>
      <c r="J5" s="8">
        <v>440142</v>
      </c>
      <c r="K5" s="48">
        <v>88072</v>
      </c>
      <c r="L5" s="9">
        <v>10000</v>
      </c>
      <c r="M5" s="10">
        <f t="shared" ref="M5:M39" si="1">SUM(C5:L5)</f>
        <v>7491932</v>
      </c>
      <c r="N5" s="11">
        <f t="shared" si="0"/>
        <v>4.2531214260498149E-2</v>
      </c>
    </row>
    <row r="6" spans="1:14" ht="38" x14ac:dyDescent="0.3">
      <c r="A6" s="25">
        <v>112</v>
      </c>
      <c r="B6" s="12" t="s">
        <v>27</v>
      </c>
      <c r="C6" s="13">
        <v>0</v>
      </c>
      <c r="D6" s="13">
        <v>0</v>
      </c>
      <c r="E6" s="6">
        <v>0</v>
      </c>
      <c r="F6" s="15">
        <v>0</v>
      </c>
      <c r="G6" s="13">
        <v>0</v>
      </c>
      <c r="H6" s="8">
        <v>0</v>
      </c>
      <c r="I6" s="13">
        <v>0</v>
      </c>
      <c r="J6" s="8">
        <v>0</v>
      </c>
      <c r="K6" s="48">
        <v>0</v>
      </c>
      <c r="L6" s="9">
        <v>0</v>
      </c>
      <c r="M6" s="10">
        <f t="shared" si="1"/>
        <v>0</v>
      </c>
      <c r="N6" s="11">
        <f t="shared" si="0"/>
        <v>0</v>
      </c>
    </row>
    <row r="7" spans="1:14" ht="38" x14ac:dyDescent="0.3">
      <c r="A7" s="25">
        <v>113</v>
      </c>
      <c r="B7" s="12" t="s">
        <v>26</v>
      </c>
      <c r="C7" s="13">
        <v>0</v>
      </c>
      <c r="D7" s="13">
        <v>0</v>
      </c>
      <c r="E7" s="6">
        <v>0</v>
      </c>
      <c r="F7" s="13">
        <v>0</v>
      </c>
      <c r="G7" s="13">
        <v>0</v>
      </c>
      <c r="H7" s="8">
        <v>0</v>
      </c>
      <c r="I7" s="13">
        <v>0</v>
      </c>
      <c r="J7" s="8">
        <v>0</v>
      </c>
      <c r="K7" s="48">
        <v>0</v>
      </c>
      <c r="L7" s="9">
        <v>0</v>
      </c>
      <c r="M7" s="10">
        <f t="shared" si="1"/>
        <v>0</v>
      </c>
      <c r="N7" s="11">
        <f t="shared" si="0"/>
        <v>0</v>
      </c>
    </row>
    <row r="8" spans="1:14" ht="27" customHeight="1" x14ac:dyDescent="0.3">
      <c r="A8" s="25">
        <v>140</v>
      </c>
      <c r="B8" s="12" t="s">
        <v>25</v>
      </c>
      <c r="C8" s="13">
        <v>1090860</v>
      </c>
      <c r="D8" s="13">
        <v>4069103</v>
      </c>
      <c r="E8" s="6">
        <v>1799921</v>
      </c>
      <c r="F8" s="13">
        <v>5640882</v>
      </c>
      <c r="G8" s="13">
        <v>674672</v>
      </c>
      <c r="H8" s="8">
        <v>0</v>
      </c>
      <c r="I8" s="13">
        <v>2223444</v>
      </c>
      <c r="J8" s="8">
        <v>435273</v>
      </c>
      <c r="K8" s="48">
        <v>87065</v>
      </c>
      <c r="L8" s="9">
        <v>1000</v>
      </c>
      <c r="M8" s="10">
        <f t="shared" si="1"/>
        <v>16022220</v>
      </c>
      <c r="N8" s="11">
        <f t="shared" si="0"/>
        <v>9.0957108493355074E-2</v>
      </c>
    </row>
    <row r="9" spans="1:14" ht="37.5" customHeight="1" x14ac:dyDescent="0.3">
      <c r="A9" s="25">
        <v>300</v>
      </c>
      <c r="B9" s="16" t="s">
        <v>24</v>
      </c>
      <c r="C9" s="13">
        <v>0</v>
      </c>
      <c r="D9" s="13">
        <v>0</v>
      </c>
      <c r="E9" s="6">
        <v>0</v>
      </c>
      <c r="F9" s="13">
        <v>0</v>
      </c>
      <c r="G9" s="13">
        <v>0</v>
      </c>
      <c r="H9" s="8">
        <v>0</v>
      </c>
      <c r="I9" s="13">
        <v>0</v>
      </c>
      <c r="J9" s="8">
        <v>0</v>
      </c>
      <c r="K9" s="48">
        <v>0</v>
      </c>
      <c r="L9" s="9">
        <v>0</v>
      </c>
      <c r="M9" s="10">
        <f t="shared" si="1"/>
        <v>0</v>
      </c>
      <c r="N9" s="11">
        <f t="shared" si="0"/>
        <v>0</v>
      </c>
    </row>
    <row r="10" spans="1:14" ht="38" x14ac:dyDescent="0.3">
      <c r="A10" s="25">
        <v>310</v>
      </c>
      <c r="B10" s="12" t="s">
        <v>23</v>
      </c>
      <c r="C10" s="13">
        <v>0</v>
      </c>
      <c r="D10" s="13">
        <v>16553880</v>
      </c>
      <c r="E10" s="6">
        <v>0</v>
      </c>
      <c r="F10" s="13">
        <v>48832149</v>
      </c>
      <c r="G10" s="13">
        <v>4785890</v>
      </c>
      <c r="H10" s="8">
        <v>0</v>
      </c>
      <c r="I10" s="13">
        <v>260329</v>
      </c>
      <c r="J10" s="8">
        <v>3087677</v>
      </c>
      <c r="K10" s="48">
        <v>617550</v>
      </c>
      <c r="L10" s="9">
        <v>0</v>
      </c>
      <c r="M10" s="10">
        <f t="shared" si="1"/>
        <v>74137475</v>
      </c>
      <c r="N10" s="11">
        <f t="shared" si="0"/>
        <v>0.4208736590184381</v>
      </c>
    </row>
    <row r="11" spans="1:14" ht="33" customHeight="1" x14ac:dyDescent="0.3">
      <c r="A11" s="25">
        <v>320</v>
      </c>
      <c r="B11" s="12" t="s">
        <v>22</v>
      </c>
      <c r="C11" s="13">
        <v>57807</v>
      </c>
      <c r="D11" s="13">
        <v>15568613</v>
      </c>
      <c r="E11" s="6">
        <v>98626</v>
      </c>
      <c r="F11" s="13">
        <v>13526104</v>
      </c>
      <c r="G11" s="13">
        <v>783290</v>
      </c>
      <c r="H11" s="8">
        <v>0</v>
      </c>
      <c r="I11" s="13">
        <v>783290</v>
      </c>
      <c r="J11" s="8">
        <v>0</v>
      </c>
      <c r="K11" s="49">
        <v>0</v>
      </c>
      <c r="L11" s="9">
        <v>4000</v>
      </c>
      <c r="M11" s="10">
        <f t="shared" si="1"/>
        <v>30821730</v>
      </c>
      <c r="N11" s="11">
        <f t="shared" si="0"/>
        <v>0.17497297125884534</v>
      </c>
    </row>
    <row r="12" spans="1:14" ht="38" x14ac:dyDescent="0.3">
      <c r="A12" s="25">
        <v>321</v>
      </c>
      <c r="B12" s="12" t="s">
        <v>21</v>
      </c>
      <c r="C12" s="13">
        <v>0</v>
      </c>
      <c r="D12" s="13">
        <v>22038617</v>
      </c>
      <c r="E12" s="6">
        <v>0</v>
      </c>
      <c r="F12" s="13">
        <v>4356654</v>
      </c>
      <c r="G12" s="13">
        <v>0</v>
      </c>
      <c r="H12" s="8">
        <v>0</v>
      </c>
      <c r="I12" s="13">
        <v>0</v>
      </c>
      <c r="J12" s="8">
        <v>0</v>
      </c>
      <c r="K12" s="48">
        <v>0</v>
      </c>
      <c r="L12" s="9">
        <v>0</v>
      </c>
      <c r="M12" s="10">
        <f t="shared" si="1"/>
        <v>26395271</v>
      </c>
      <c r="N12" s="11">
        <f t="shared" si="0"/>
        <v>0.14984424930243803</v>
      </c>
    </row>
    <row r="13" spans="1:14" ht="39" customHeight="1" x14ac:dyDescent="0.3">
      <c r="A13" s="25">
        <v>322</v>
      </c>
      <c r="B13" s="12" t="s">
        <v>20</v>
      </c>
      <c r="C13" s="13">
        <v>0</v>
      </c>
      <c r="D13" s="13">
        <v>0</v>
      </c>
      <c r="E13" s="6">
        <v>0</v>
      </c>
      <c r="F13" s="13">
        <v>31653</v>
      </c>
      <c r="G13" s="13">
        <v>0</v>
      </c>
      <c r="H13" s="8">
        <v>0</v>
      </c>
      <c r="I13" s="13">
        <v>0</v>
      </c>
      <c r="J13" s="8">
        <v>0</v>
      </c>
      <c r="K13" s="48">
        <v>0</v>
      </c>
      <c r="L13" s="9">
        <v>0</v>
      </c>
      <c r="M13" s="10">
        <f t="shared" si="1"/>
        <v>31653</v>
      </c>
      <c r="N13" s="11">
        <f t="shared" si="0"/>
        <v>1.7969203737934993E-4</v>
      </c>
    </row>
    <row r="14" spans="1:14" ht="38" x14ac:dyDescent="0.3">
      <c r="A14" s="25">
        <v>325</v>
      </c>
      <c r="B14" s="12" t="s">
        <v>39</v>
      </c>
      <c r="C14" s="13">
        <v>0</v>
      </c>
      <c r="D14" s="13">
        <v>0</v>
      </c>
      <c r="E14" s="6">
        <v>0</v>
      </c>
      <c r="F14" s="13">
        <v>0</v>
      </c>
      <c r="G14" s="13">
        <v>0</v>
      </c>
      <c r="H14" s="8">
        <v>0</v>
      </c>
      <c r="I14" s="13">
        <v>0</v>
      </c>
      <c r="J14" s="8">
        <v>0</v>
      </c>
      <c r="K14" s="48">
        <v>0</v>
      </c>
      <c r="L14" s="9">
        <v>0</v>
      </c>
      <c r="M14" s="10">
        <f t="shared" si="1"/>
        <v>0</v>
      </c>
      <c r="N14" s="11">
        <f t="shared" si="0"/>
        <v>0</v>
      </c>
    </row>
    <row r="15" spans="1:14" ht="33" customHeight="1" x14ac:dyDescent="0.3">
      <c r="A15" s="25">
        <v>330</v>
      </c>
      <c r="B15" s="16" t="s">
        <v>19</v>
      </c>
      <c r="C15" s="13">
        <v>0</v>
      </c>
      <c r="D15" s="13">
        <v>9646107</v>
      </c>
      <c r="E15" s="6">
        <v>0</v>
      </c>
      <c r="F15" s="13">
        <v>0</v>
      </c>
      <c r="G15" s="13">
        <v>0</v>
      </c>
      <c r="H15" s="8">
        <v>0</v>
      </c>
      <c r="I15" s="13">
        <v>0</v>
      </c>
      <c r="J15" s="8">
        <v>0</v>
      </c>
      <c r="K15" s="48">
        <v>0</v>
      </c>
      <c r="L15" s="9">
        <v>0</v>
      </c>
      <c r="M15" s="10">
        <f t="shared" si="1"/>
        <v>9646107</v>
      </c>
      <c r="N15" s="11">
        <f t="shared" si="0"/>
        <v>5.4760326654952424E-2</v>
      </c>
    </row>
    <row r="16" spans="1:14" ht="38" x14ac:dyDescent="0.3">
      <c r="A16" s="25">
        <v>331</v>
      </c>
      <c r="B16" s="16" t="s">
        <v>42</v>
      </c>
      <c r="C16" s="13">
        <v>0</v>
      </c>
      <c r="D16" s="13">
        <v>93069</v>
      </c>
      <c r="E16" s="6">
        <v>0</v>
      </c>
      <c r="F16" s="13">
        <v>0</v>
      </c>
      <c r="G16" s="13">
        <v>0</v>
      </c>
      <c r="H16" s="8">
        <v>0</v>
      </c>
      <c r="I16" s="13">
        <v>0</v>
      </c>
      <c r="J16" s="8">
        <v>0</v>
      </c>
      <c r="K16" s="48">
        <v>0</v>
      </c>
      <c r="L16" s="9">
        <v>0</v>
      </c>
      <c r="M16" s="10">
        <f t="shared" si="1"/>
        <v>93069</v>
      </c>
      <c r="N16" s="11">
        <f t="shared" si="0"/>
        <v>5.283467041625982E-4</v>
      </c>
    </row>
    <row r="17" spans="1:14" ht="28.5" customHeight="1" x14ac:dyDescent="0.3">
      <c r="A17" s="25">
        <v>340</v>
      </c>
      <c r="B17" s="16" t="s">
        <v>18</v>
      </c>
      <c r="C17" s="13">
        <v>0</v>
      </c>
      <c r="D17" s="13">
        <v>398252</v>
      </c>
      <c r="E17" s="6">
        <v>0</v>
      </c>
      <c r="F17" s="18">
        <v>418518</v>
      </c>
      <c r="G17" s="13">
        <v>124928</v>
      </c>
      <c r="H17" s="8">
        <v>0</v>
      </c>
      <c r="I17" s="13">
        <v>124928</v>
      </c>
      <c r="J17" s="8">
        <v>0</v>
      </c>
      <c r="K17" s="48">
        <v>0</v>
      </c>
      <c r="L17" s="9">
        <v>0</v>
      </c>
      <c r="M17" s="10">
        <f t="shared" si="1"/>
        <v>1066626</v>
      </c>
      <c r="N17" s="11">
        <f t="shared" si="0"/>
        <v>6.055166937155609E-3</v>
      </c>
    </row>
    <row r="18" spans="1:14" ht="38" x14ac:dyDescent="0.3">
      <c r="A18" s="25">
        <v>350</v>
      </c>
      <c r="B18" s="16" t="s">
        <v>17</v>
      </c>
      <c r="C18" s="13">
        <v>0</v>
      </c>
      <c r="D18" s="13">
        <v>0</v>
      </c>
      <c r="E18" s="6">
        <v>0</v>
      </c>
      <c r="F18" s="18">
        <v>0</v>
      </c>
      <c r="G18" s="13">
        <v>0</v>
      </c>
      <c r="H18" s="8">
        <v>0</v>
      </c>
      <c r="I18" s="13">
        <v>0</v>
      </c>
      <c r="J18" s="8">
        <v>0</v>
      </c>
      <c r="K18" s="48">
        <v>0</v>
      </c>
      <c r="L18" s="9">
        <v>0</v>
      </c>
      <c r="M18" s="10">
        <f t="shared" si="1"/>
        <v>0</v>
      </c>
      <c r="N18" s="11">
        <f t="shared" si="0"/>
        <v>0</v>
      </c>
    </row>
    <row r="19" spans="1:14" ht="57" x14ac:dyDescent="0.3">
      <c r="A19" s="25">
        <v>360</v>
      </c>
      <c r="B19" s="16" t="s">
        <v>83</v>
      </c>
      <c r="C19" s="13">
        <v>0</v>
      </c>
      <c r="D19" s="13">
        <v>0</v>
      </c>
      <c r="E19" s="6">
        <v>0</v>
      </c>
      <c r="F19" s="18">
        <v>0</v>
      </c>
      <c r="G19" s="13">
        <v>0</v>
      </c>
      <c r="H19" s="8">
        <v>0</v>
      </c>
      <c r="I19" s="13">
        <v>0</v>
      </c>
      <c r="J19" s="8">
        <v>0</v>
      </c>
      <c r="K19" s="48">
        <v>0</v>
      </c>
      <c r="L19" s="9">
        <v>0</v>
      </c>
      <c r="M19" s="10">
        <f t="shared" si="1"/>
        <v>0</v>
      </c>
      <c r="N19" s="11">
        <f t="shared" si="0"/>
        <v>0</v>
      </c>
    </row>
    <row r="20" spans="1:14" ht="38" x14ac:dyDescent="0.3">
      <c r="A20" s="25">
        <v>370</v>
      </c>
      <c r="B20" s="16" t="s">
        <v>15</v>
      </c>
      <c r="C20" s="13">
        <v>0</v>
      </c>
      <c r="D20" s="13">
        <v>0</v>
      </c>
      <c r="E20" s="6">
        <v>0</v>
      </c>
      <c r="F20" s="18">
        <v>0</v>
      </c>
      <c r="G20" s="13">
        <v>0</v>
      </c>
      <c r="H20" s="8">
        <v>0</v>
      </c>
      <c r="I20" s="13">
        <v>0</v>
      </c>
      <c r="J20" s="8">
        <v>0</v>
      </c>
      <c r="K20" s="48">
        <v>0</v>
      </c>
      <c r="L20" s="9">
        <v>0</v>
      </c>
      <c r="M20" s="10">
        <f t="shared" si="1"/>
        <v>0</v>
      </c>
      <c r="N20" s="11">
        <f t="shared" si="0"/>
        <v>0</v>
      </c>
    </row>
    <row r="21" spans="1:14" ht="57" x14ac:dyDescent="0.3">
      <c r="A21" s="25">
        <v>381</v>
      </c>
      <c r="B21" s="16" t="s">
        <v>14</v>
      </c>
      <c r="C21" s="13">
        <v>0</v>
      </c>
      <c r="D21" s="13">
        <v>195937</v>
      </c>
      <c r="E21" s="6">
        <v>0</v>
      </c>
      <c r="F21" s="18">
        <v>0</v>
      </c>
      <c r="G21" s="13">
        <v>0</v>
      </c>
      <c r="H21" s="8">
        <v>0</v>
      </c>
      <c r="I21" s="13">
        <v>0</v>
      </c>
      <c r="J21" s="8">
        <v>0</v>
      </c>
      <c r="K21" s="48">
        <v>0</v>
      </c>
      <c r="L21" s="9">
        <v>0</v>
      </c>
      <c r="M21" s="10">
        <f t="shared" si="1"/>
        <v>195937</v>
      </c>
      <c r="N21" s="11">
        <f t="shared" si="0"/>
        <v>1.1123216986698792E-3</v>
      </c>
    </row>
    <row r="22" spans="1:14" ht="38" x14ac:dyDescent="0.3">
      <c r="A22" s="26">
        <v>405</v>
      </c>
      <c r="B22" s="19" t="s">
        <v>47</v>
      </c>
      <c r="C22" s="13">
        <v>0</v>
      </c>
      <c r="D22" s="13">
        <v>0</v>
      </c>
      <c r="E22" s="6">
        <v>0</v>
      </c>
      <c r="F22" s="18">
        <v>0</v>
      </c>
      <c r="G22" s="13">
        <v>0</v>
      </c>
      <c r="H22" s="8">
        <v>0</v>
      </c>
      <c r="I22" s="13">
        <v>0</v>
      </c>
      <c r="J22" s="8">
        <v>0</v>
      </c>
      <c r="K22" s="48">
        <v>0</v>
      </c>
      <c r="L22" s="9">
        <v>0</v>
      </c>
      <c r="M22" s="10">
        <f t="shared" si="1"/>
        <v>0</v>
      </c>
      <c r="N22" s="11">
        <f t="shared" si="0"/>
        <v>0</v>
      </c>
    </row>
    <row r="23" spans="1:14" ht="31.5" customHeight="1" x14ac:dyDescent="0.3">
      <c r="A23" s="25">
        <v>410</v>
      </c>
      <c r="B23" s="16" t="s">
        <v>40</v>
      </c>
      <c r="C23" s="13">
        <v>0</v>
      </c>
      <c r="D23" s="13">
        <v>0</v>
      </c>
      <c r="E23" s="6">
        <v>0</v>
      </c>
      <c r="F23" s="18">
        <v>0</v>
      </c>
      <c r="G23" s="13">
        <v>0</v>
      </c>
      <c r="H23" s="8">
        <v>0</v>
      </c>
      <c r="I23" s="13">
        <v>0</v>
      </c>
      <c r="J23" s="8">
        <v>0</v>
      </c>
      <c r="K23" s="48">
        <v>0</v>
      </c>
      <c r="L23" s="9">
        <v>0</v>
      </c>
      <c r="M23" s="10">
        <f t="shared" si="1"/>
        <v>0</v>
      </c>
      <c r="N23" s="11">
        <f t="shared" si="0"/>
        <v>0</v>
      </c>
    </row>
    <row r="24" spans="1:14" ht="56.25" customHeight="1" x14ac:dyDescent="0.3">
      <c r="A24" s="24">
        <v>415</v>
      </c>
      <c r="B24" s="20" t="s">
        <v>43</v>
      </c>
      <c r="C24" s="13">
        <v>0</v>
      </c>
      <c r="D24" s="13">
        <v>0</v>
      </c>
      <c r="E24" s="6">
        <v>0</v>
      </c>
      <c r="F24" s="18">
        <v>0</v>
      </c>
      <c r="G24" s="13">
        <v>0</v>
      </c>
      <c r="H24" s="8">
        <v>0</v>
      </c>
      <c r="I24" s="13">
        <v>0</v>
      </c>
      <c r="J24" s="8">
        <v>0</v>
      </c>
      <c r="K24" s="48">
        <v>0</v>
      </c>
      <c r="L24" s="9">
        <v>0</v>
      </c>
      <c r="M24" s="10">
        <f t="shared" si="1"/>
        <v>0</v>
      </c>
      <c r="N24" s="11">
        <f t="shared" si="0"/>
        <v>0</v>
      </c>
    </row>
    <row r="25" spans="1:14" ht="56.25" customHeight="1" x14ac:dyDescent="0.3">
      <c r="A25" s="24">
        <v>420</v>
      </c>
      <c r="B25" s="20" t="s">
        <v>41</v>
      </c>
      <c r="C25" s="13">
        <v>0</v>
      </c>
      <c r="D25" s="13">
        <v>0</v>
      </c>
      <c r="E25" s="6">
        <v>0</v>
      </c>
      <c r="F25" s="18">
        <v>0</v>
      </c>
      <c r="G25" s="13">
        <v>0</v>
      </c>
      <c r="H25" s="8">
        <v>0</v>
      </c>
      <c r="I25" s="13">
        <v>0</v>
      </c>
      <c r="J25" s="8">
        <v>0</v>
      </c>
      <c r="K25" s="48">
        <v>0</v>
      </c>
      <c r="L25" s="9">
        <v>0</v>
      </c>
      <c r="M25" s="10">
        <f t="shared" si="1"/>
        <v>0</v>
      </c>
      <c r="N25" s="11">
        <f t="shared" si="0"/>
        <v>0</v>
      </c>
    </row>
    <row r="26" spans="1:14" ht="38.25" customHeight="1" x14ac:dyDescent="0.3">
      <c r="A26" s="24">
        <v>435</v>
      </c>
      <c r="B26" s="20" t="s">
        <v>13</v>
      </c>
      <c r="C26" s="13">
        <v>0</v>
      </c>
      <c r="D26" s="13">
        <v>0</v>
      </c>
      <c r="E26" s="6">
        <v>0</v>
      </c>
      <c r="F26" s="18">
        <v>0</v>
      </c>
      <c r="G26" s="13">
        <v>0</v>
      </c>
      <c r="H26" s="8">
        <v>0</v>
      </c>
      <c r="I26" s="13">
        <v>0</v>
      </c>
      <c r="J26" s="8">
        <v>0</v>
      </c>
      <c r="K26" s="48">
        <v>0</v>
      </c>
      <c r="L26" s="9">
        <v>0</v>
      </c>
      <c r="M26" s="10">
        <f t="shared" si="1"/>
        <v>0</v>
      </c>
      <c r="N26" s="11">
        <f t="shared" si="0"/>
        <v>0</v>
      </c>
    </row>
    <row r="27" spans="1:14" ht="38" x14ac:dyDescent="0.3">
      <c r="A27" s="25">
        <v>440</v>
      </c>
      <c r="B27" s="16" t="s">
        <v>12</v>
      </c>
      <c r="C27" s="13">
        <v>0</v>
      </c>
      <c r="D27" s="13">
        <v>0</v>
      </c>
      <c r="E27" s="6">
        <v>0</v>
      </c>
      <c r="F27" s="18">
        <v>0</v>
      </c>
      <c r="G27" s="13">
        <v>0</v>
      </c>
      <c r="H27" s="8">
        <v>0</v>
      </c>
      <c r="I27" s="13">
        <v>0</v>
      </c>
      <c r="J27" s="8">
        <v>0</v>
      </c>
      <c r="K27" s="48">
        <v>0</v>
      </c>
      <c r="L27" s="9">
        <v>0</v>
      </c>
      <c r="M27" s="10">
        <f t="shared" si="1"/>
        <v>0</v>
      </c>
      <c r="N27" s="11">
        <f t="shared" si="0"/>
        <v>0</v>
      </c>
    </row>
    <row r="28" spans="1:14" ht="57" x14ac:dyDescent="0.3">
      <c r="A28" s="25">
        <v>450</v>
      </c>
      <c r="B28" s="16" t="s">
        <v>49</v>
      </c>
      <c r="C28" s="13">
        <v>0</v>
      </c>
      <c r="D28" s="13">
        <v>0</v>
      </c>
      <c r="E28" s="6">
        <v>0</v>
      </c>
      <c r="F28" s="18">
        <v>0</v>
      </c>
      <c r="G28" s="13">
        <v>0</v>
      </c>
      <c r="H28" s="8">
        <v>0</v>
      </c>
      <c r="I28" s="13">
        <v>0</v>
      </c>
      <c r="J28" s="8">
        <v>0</v>
      </c>
      <c r="K28" s="48">
        <v>0</v>
      </c>
      <c r="L28" s="9">
        <v>0</v>
      </c>
      <c r="M28" s="10">
        <f t="shared" si="1"/>
        <v>0</v>
      </c>
      <c r="N28" s="11">
        <f t="shared" si="0"/>
        <v>0</v>
      </c>
    </row>
    <row r="29" spans="1:14" ht="19" x14ac:dyDescent="0.3">
      <c r="A29" s="25">
        <v>455</v>
      </c>
      <c r="B29" s="16" t="s">
        <v>11</v>
      </c>
      <c r="C29" s="13">
        <v>0</v>
      </c>
      <c r="D29" s="13">
        <v>0</v>
      </c>
      <c r="E29" s="6">
        <v>0</v>
      </c>
      <c r="F29" s="18">
        <v>0</v>
      </c>
      <c r="G29" s="13">
        <v>0</v>
      </c>
      <c r="H29" s="8">
        <v>0</v>
      </c>
      <c r="I29" s="13">
        <v>0</v>
      </c>
      <c r="J29" s="8">
        <v>0</v>
      </c>
      <c r="K29" s="48">
        <v>0</v>
      </c>
      <c r="L29" s="9">
        <v>0</v>
      </c>
      <c r="M29" s="10">
        <f t="shared" si="1"/>
        <v>0</v>
      </c>
      <c r="N29" s="11">
        <f t="shared" si="0"/>
        <v>0</v>
      </c>
    </row>
    <row r="30" spans="1:14" ht="19" x14ac:dyDescent="0.3">
      <c r="A30" s="25">
        <v>460</v>
      </c>
      <c r="B30" s="16" t="s">
        <v>16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0">
        <f t="shared" si="1"/>
        <v>0</v>
      </c>
      <c r="N30" s="11">
        <f t="shared" si="0"/>
        <v>0</v>
      </c>
    </row>
    <row r="31" spans="1:14" ht="57" x14ac:dyDescent="0.3">
      <c r="A31" s="25">
        <v>465</v>
      </c>
      <c r="B31" s="16" t="s">
        <v>44</v>
      </c>
      <c r="C31" s="13">
        <v>0</v>
      </c>
      <c r="D31" s="13">
        <v>0</v>
      </c>
      <c r="E31" s="6">
        <v>0</v>
      </c>
      <c r="F31" s="18">
        <v>0</v>
      </c>
      <c r="G31" s="13">
        <v>0</v>
      </c>
      <c r="H31" s="8">
        <v>0</v>
      </c>
      <c r="I31" s="13">
        <v>0</v>
      </c>
      <c r="J31" s="8">
        <v>0</v>
      </c>
      <c r="K31" s="48">
        <v>0</v>
      </c>
      <c r="L31" s="9">
        <v>0</v>
      </c>
      <c r="M31" s="10">
        <f t="shared" si="1"/>
        <v>0</v>
      </c>
      <c r="N31" s="11">
        <f t="shared" si="0"/>
        <v>0</v>
      </c>
    </row>
    <row r="32" spans="1:14" ht="33.75" customHeight="1" x14ac:dyDescent="0.3">
      <c r="A32" s="25">
        <v>480</v>
      </c>
      <c r="B32" s="16" t="s">
        <v>10</v>
      </c>
      <c r="C32" s="13">
        <v>0</v>
      </c>
      <c r="D32" s="13">
        <v>0</v>
      </c>
      <c r="E32" s="6">
        <v>0</v>
      </c>
      <c r="F32" s="18">
        <v>0</v>
      </c>
      <c r="G32" s="13">
        <v>0</v>
      </c>
      <c r="H32" s="8">
        <v>0</v>
      </c>
      <c r="I32" s="13">
        <v>0</v>
      </c>
      <c r="J32" s="8">
        <v>0</v>
      </c>
      <c r="K32" s="48">
        <v>0</v>
      </c>
      <c r="L32" s="9">
        <v>0</v>
      </c>
      <c r="M32" s="10">
        <f t="shared" si="1"/>
        <v>0</v>
      </c>
      <c r="N32" s="11">
        <f t="shared" si="0"/>
        <v>0</v>
      </c>
    </row>
    <row r="33" spans="1:17" ht="19" x14ac:dyDescent="0.3">
      <c r="A33" s="25">
        <v>485</v>
      </c>
      <c r="B33" s="16" t="s">
        <v>9</v>
      </c>
      <c r="C33" s="13">
        <v>0</v>
      </c>
      <c r="D33" s="13">
        <v>516642</v>
      </c>
      <c r="E33" s="6">
        <v>0</v>
      </c>
      <c r="F33" s="18">
        <v>891697</v>
      </c>
      <c r="G33" s="13">
        <v>0</v>
      </c>
      <c r="H33" s="8">
        <v>0</v>
      </c>
      <c r="I33" s="13">
        <v>0</v>
      </c>
      <c r="J33" s="8">
        <v>0</v>
      </c>
      <c r="K33" s="48">
        <v>0</v>
      </c>
      <c r="L33" s="9">
        <v>0</v>
      </c>
      <c r="M33" s="10">
        <f t="shared" si="1"/>
        <v>1408339</v>
      </c>
      <c r="N33" s="11">
        <f t="shared" si="0"/>
        <v>7.9950495760527061E-3</v>
      </c>
    </row>
    <row r="34" spans="1:17" ht="52.5" customHeight="1" x14ac:dyDescent="0.3">
      <c r="A34" s="25">
        <v>495</v>
      </c>
      <c r="B34" s="16" t="s">
        <v>8</v>
      </c>
      <c r="C34" s="13">
        <v>0</v>
      </c>
      <c r="D34" s="13">
        <v>0</v>
      </c>
      <c r="E34" s="6">
        <v>0</v>
      </c>
      <c r="F34" s="18">
        <v>0</v>
      </c>
      <c r="G34" s="13">
        <v>0</v>
      </c>
      <c r="H34" s="8">
        <v>0</v>
      </c>
      <c r="I34" s="13">
        <v>0</v>
      </c>
      <c r="J34" s="8">
        <v>0</v>
      </c>
      <c r="K34" s="48">
        <v>0</v>
      </c>
      <c r="L34" s="9">
        <v>0</v>
      </c>
      <c r="M34" s="10">
        <f t="shared" si="1"/>
        <v>0</v>
      </c>
      <c r="N34" s="11">
        <f t="shared" si="0"/>
        <v>0</v>
      </c>
    </row>
    <row r="35" spans="1:17" ht="76" x14ac:dyDescent="0.3">
      <c r="A35" s="25">
        <v>496</v>
      </c>
      <c r="B35" s="16" t="s">
        <v>48</v>
      </c>
      <c r="C35" s="13">
        <v>0</v>
      </c>
      <c r="D35" s="13">
        <v>0</v>
      </c>
      <c r="E35" s="6">
        <v>0</v>
      </c>
      <c r="F35" s="18">
        <v>0</v>
      </c>
      <c r="G35" s="13">
        <v>0</v>
      </c>
      <c r="H35" s="8">
        <v>0</v>
      </c>
      <c r="I35" s="13">
        <v>0</v>
      </c>
      <c r="J35" s="8">
        <v>0</v>
      </c>
      <c r="K35" s="48">
        <v>0</v>
      </c>
      <c r="L35" s="9">
        <v>0</v>
      </c>
      <c r="M35" s="10">
        <f t="shared" si="1"/>
        <v>0</v>
      </c>
      <c r="N35" s="11">
        <f t="shared" si="0"/>
        <v>0</v>
      </c>
    </row>
    <row r="36" spans="1:17" ht="38" x14ac:dyDescent="0.3">
      <c r="A36" s="25">
        <v>498</v>
      </c>
      <c r="B36" s="16" t="s">
        <v>45</v>
      </c>
      <c r="C36" s="13">
        <v>0</v>
      </c>
      <c r="D36" s="13">
        <v>383727</v>
      </c>
      <c r="E36" s="6">
        <v>0</v>
      </c>
      <c r="F36" s="13">
        <v>366128</v>
      </c>
      <c r="G36" s="13">
        <v>0</v>
      </c>
      <c r="H36" s="8">
        <v>0</v>
      </c>
      <c r="I36" s="13">
        <v>0</v>
      </c>
      <c r="J36" s="8">
        <v>0</v>
      </c>
      <c r="K36" s="48">
        <v>0</v>
      </c>
      <c r="L36" s="9">
        <v>0</v>
      </c>
      <c r="M36" s="10">
        <f t="shared" si="1"/>
        <v>749855</v>
      </c>
      <c r="N36" s="11">
        <f t="shared" si="0"/>
        <v>4.2568784219218538E-3</v>
      </c>
    </row>
    <row r="37" spans="1:17" ht="57" x14ac:dyDescent="0.3">
      <c r="A37" s="27" t="s">
        <v>7</v>
      </c>
      <c r="B37" s="19" t="s">
        <v>6</v>
      </c>
      <c r="C37" s="32">
        <v>0</v>
      </c>
      <c r="D37" s="32">
        <v>1404801</v>
      </c>
      <c r="E37" s="33">
        <v>0</v>
      </c>
      <c r="F37" s="32">
        <v>0</v>
      </c>
      <c r="G37" s="32">
        <v>0</v>
      </c>
      <c r="H37" s="8">
        <v>0</v>
      </c>
      <c r="I37" s="32">
        <v>0</v>
      </c>
      <c r="J37" s="8">
        <v>250907</v>
      </c>
      <c r="K37" s="50">
        <v>50186</v>
      </c>
      <c r="L37" s="35">
        <v>0</v>
      </c>
      <c r="M37" s="10">
        <f t="shared" si="1"/>
        <v>1705894</v>
      </c>
      <c r="N37" s="11">
        <f t="shared" si="0"/>
        <v>9.6842500999339328E-3</v>
      </c>
      <c r="P37" s="3"/>
    </row>
    <row r="38" spans="1:17" ht="19" x14ac:dyDescent="0.3">
      <c r="A38" s="28"/>
      <c r="B38" s="16" t="s">
        <v>50</v>
      </c>
      <c r="C38" s="13">
        <v>0</v>
      </c>
      <c r="D38" s="13">
        <v>0</v>
      </c>
      <c r="E38" s="21">
        <v>0</v>
      </c>
      <c r="F38" s="13">
        <v>0</v>
      </c>
      <c r="G38" s="13">
        <v>0</v>
      </c>
      <c r="H38" s="8">
        <v>0</v>
      </c>
      <c r="I38" s="13">
        <v>0</v>
      </c>
      <c r="J38" s="8">
        <f>5088088+5998</f>
        <v>5094086</v>
      </c>
      <c r="K38" s="13">
        <v>1017624</v>
      </c>
      <c r="L38" s="14">
        <v>0</v>
      </c>
      <c r="M38" s="10">
        <f t="shared" si="1"/>
        <v>6111710</v>
      </c>
      <c r="N38" s="11">
        <f t="shared" si="0"/>
        <v>3.4695783078120455E-2</v>
      </c>
      <c r="P38" s="3"/>
    </row>
    <row r="39" spans="1:17" ht="25.5" customHeight="1" thickBot="1" x14ac:dyDescent="0.35">
      <c r="A39" s="28"/>
      <c r="B39" s="19" t="s">
        <v>5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66">
        <v>0</v>
      </c>
      <c r="I39" s="40">
        <v>0</v>
      </c>
      <c r="J39" s="93">
        <v>0</v>
      </c>
      <c r="K39" s="40">
        <v>0</v>
      </c>
      <c r="L39" s="68">
        <v>0</v>
      </c>
      <c r="M39" s="65">
        <f t="shared" si="1"/>
        <v>0</v>
      </c>
      <c r="N39" s="60">
        <f t="shared" si="0"/>
        <v>0</v>
      </c>
      <c r="P39" s="2"/>
      <c r="Q39" s="3"/>
    </row>
    <row r="40" spans="1:17" s="31" customFormat="1" ht="21" thickTop="1" thickBot="1" x14ac:dyDescent="0.35">
      <c r="A40" s="114" t="s">
        <v>4</v>
      </c>
      <c r="B40" s="115"/>
      <c r="C40" s="41">
        <f>SUM(C4:C39)</f>
        <v>1258011</v>
      </c>
      <c r="D40" s="41">
        <f t="shared" ref="D40:L40" si="2">SUM(D4:D39)</f>
        <v>73066364</v>
      </c>
      <c r="E40" s="41">
        <f t="shared" si="2"/>
        <v>2078965</v>
      </c>
      <c r="F40" s="41">
        <f t="shared" si="2"/>
        <v>77151730</v>
      </c>
      <c r="G40" s="41">
        <f t="shared" si="2"/>
        <v>7050961</v>
      </c>
      <c r="H40" s="41">
        <f t="shared" si="2"/>
        <v>0</v>
      </c>
      <c r="I40" s="41">
        <f t="shared" si="2"/>
        <v>4354743</v>
      </c>
      <c r="J40" s="41">
        <f t="shared" si="2"/>
        <v>9308085</v>
      </c>
      <c r="K40" s="41">
        <f t="shared" si="2"/>
        <v>1861519</v>
      </c>
      <c r="L40" s="41">
        <f t="shared" si="2"/>
        <v>21000</v>
      </c>
      <c r="M40" s="41">
        <f>SUM(M4:M39)</f>
        <v>176151378</v>
      </c>
      <c r="N40" s="51">
        <f t="shared" si="0"/>
        <v>1</v>
      </c>
      <c r="Q40" s="62"/>
    </row>
    <row r="41" spans="1:17" ht="6" customHeight="1" thickBot="1" x14ac:dyDescent="0.3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22"/>
      <c r="P41" s="3"/>
    </row>
    <row r="42" spans="1:17" ht="22.5" customHeight="1" thickTop="1" thickBot="1" x14ac:dyDescent="0.35">
      <c r="A42" s="116" t="s">
        <v>3</v>
      </c>
      <c r="B42" s="117"/>
      <c r="C42" s="38">
        <v>41298605.938226029</v>
      </c>
      <c r="D42" s="38">
        <v>132376513.94901001</v>
      </c>
      <c r="E42" s="39">
        <v>62106543.853428781</v>
      </c>
      <c r="F42" s="39">
        <v>76187159.713283509</v>
      </c>
      <c r="G42" s="39">
        <v>23640009.367104392</v>
      </c>
      <c r="H42" s="39">
        <v>2894611.7807083288</v>
      </c>
      <c r="I42" s="39">
        <v>30125498.042948011</v>
      </c>
      <c r="J42" s="36">
        <v>0</v>
      </c>
      <c r="K42" s="36">
        <v>0</v>
      </c>
      <c r="L42" s="39">
        <v>852050.68337193527</v>
      </c>
      <c r="M42" s="39">
        <v>377704268.37990183</v>
      </c>
      <c r="N42" s="37"/>
      <c r="P42" s="3"/>
    </row>
    <row r="43" spans="1:17" s="31" customFormat="1" ht="21" thickTop="1" thickBot="1" x14ac:dyDescent="0.35">
      <c r="A43" s="118" t="s">
        <v>2</v>
      </c>
      <c r="B43" s="119"/>
      <c r="C43" s="43">
        <f>C40/C42</f>
        <v>3.0461342978058827E-2</v>
      </c>
      <c r="D43" s="43">
        <f t="shared" ref="D43:L43" si="3">D40/D42</f>
        <v>0.55195866562964757</v>
      </c>
      <c r="E43" s="43">
        <f t="shared" si="3"/>
        <v>3.3474169886290081E-2</v>
      </c>
      <c r="F43" s="43">
        <f>F40/F42</f>
        <v>1.0126605361106318</v>
      </c>
      <c r="G43" s="43">
        <f t="shared" si="3"/>
        <v>0.29826388350808236</v>
      </c>
      <c r="H43" s="43">
        <f t="shared" si="3"/>
        <v>0</v>
      </c>
      <c r="I43" s="43">
        <f t="shared" si="3"/>
        <v>0.14455339439672396</v>
      </c>
      <c r="J43" s="43" t="e">
        <f t="shared" si="3"/>
        <v>#DIV/0!</v>
      </c>
      <c r="K43" s="43" t="e">
        <f t="shared" si="3"/>
        <v>#DIV/0!</v>
      </c>
      <c r="L43" s="43">
        <f t="shared" si="3"/>
        <v>2.4646421169329812E-2</v>
      </c>
      <c r="M43" s="43">
        <f>M40/M42</f>
        <v>0.4663738081530594</v>
      </c>
      <c r="N43" s="61"/>
    </row>
    <row r="44" spans="1:17" x14ac:dyDescent="0.2">
      <c r="D44" s="2"/>
    </row>
    <row r="45" spans="1:17" x14ac:dyDescent="0.2">
      <c r="D45" s="2"/>
      <c r="I45" s="2"/>
      <c r="L45" s="2"/>
      <c r="M45" s="2"/>
    </row>
    <row r="46" spans="1:17" x14ac:dyDescent="0.2">
      <c r="D46" s="3"/>
      <c r="I46" s="3"/>
      <c r="M46" s="3"/>
    </row>
    <row r="47" spans="1:17" x14ac:dyDescent="0.2">
      <c r="M47" s="2"/>
    </row>
    <row r="50" spans="13:13" x14ac:dyDescent="0.2">
      <c r="M50" s="3"/>
    </row>
  </sheetData>
  <mergeCells count="9">
    <mergeCell ref="A40:B40"/>
    <mergeCell ref="A42:B42"/>
    <mergeCell ref="A43:B43"/>
    <mergeCell ref="A1:N1"/>
    <mergeCell ref="A2:A3"/>
    <mergeCell ref="B2:B3"/>
    <mergeCell ref="C2:L2"/>
    <mergeCell ref="M2:M3"/>
    <mergeCell ref="N2:N3"/>
  </mergeCells>
  <pageMargins left="0.7" right="0.7" top="0.75" bottom="0.75" header="0.3" footer="0.3"/>
  <pageSetup paperSize="9" scale="5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19" zoomScale="175" zoomScaleNormal="175" workbookViewId="0">
      <pane xSplit="1" ySplit="4" topLeftCell="B23" activePane="topRight" state="frozen"/>
      <selection activeCell="L37" sqref="L37"/>
      <selection pane="topRight" activeCell="B19" sqref="B19"/>
      <selection pane="bottomLeft" activeCell="A23" sqref="A23"/>
      <selection pane="bottomRight"/>
    </sheetView>
  </sheetViews>
  <sheetFormatPr baseColWidth="10" defaultColWidth="8.83203125" defaultRowHeight="14" x14ac:dyDescent="0.2"/>
  <cols>
    <col min="1" max="1" width="11.83203125" style="29" customWidth="1"/>
    <col min="2" max="2" width="25.5" style="1" customWidth="1"/>
    <col min="3" max="3" width="15.5" style="2" customWidth="1"/>
    <col min="4" max="4" width="19.5" style="1" customWidth="1"/>
    <col min="5" max="5" width="15.33203125" style="1" customWidth="1"/>
    <col min="6" max="6" width="20" style="1" customWidth="1"/>
    <col min="7" max="7" width="20.6640625" style="1" customWidth="1"/>
    <col min="8" max="8" width="18.1640625" style="1" customWidth="1"/>
    <col min="9" max="9" width="18.83203125" style="1" customWidth="1"/>
    <col min="10" max="11" width="17.33203125" style="1" customWidth="1"/>
    <col min="12" max="12" width="15.33203125" style="1" bestFit="1" customWidth="1"/>
    <col min="13" max="13" width="18.6640625" style="1" bestFit="1" customWidth="1"/>
    <col min="14" max="14" width="16.33203125" style="1" customWidth="1"/>
    <col min="15" max="15" width="15" style="1" bestFit="1" customWidth="1"/>
    <col min="16" max="17" width="14.5" style="1" bestFit="1" customWidth="1"/>
    <col min="18" max="16384" width="8.83203125" style="1"/>
  </cols>
  <sheetData>
    <row r="1" spans="1:14" ht="27" thickBot="1" x14ac:dyDescent="0.4">
      <c r="A1" s="131" t="s">
        <v>56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20" thickBot="1" x14ac:dyDescent="0.35">
      <c r="A2" s="121" t="s">
        <v>36</v>
      </c>
      <c r="B2" s="123" t="s">
        <v>35</v>
      </c>
      <c r="C2" s="125" t="s">
        <v>34</v>
      </c>
      <c r="D2" s="126"/>
      <c r="E2" s="126"/>
      <c r="F2" s="126"/>
      <c r="G2" s="126"/>
      <c r="H2" s="126"/>
      <c r="I2" s="126"/>
      <c r="J2" s="126"/>
      <c r="K2" s="126"/>
      <c r="L2" s="126"/>
      <c r="M2" s="127" t="s">
        <v>4</v>
      </c>
      <c r="N2" s="129" t="s">
        <v>30</v>
      </c>
    </row>
    <row r="3" spans="1:14" s="57" customFormat="1" ht="59" thickTop="1" thickBot="1" x14ac:dyDescent="0.35">
      <c r="A3" s="122"/>
      <c r="B3" s="124"/>
      <c r="C3" s="54" t="s">
        <v>1</v>
      </c>
      <c r="D3" s="55" t="s">
        <v>0</v>
      </c>
      <c r="E3" s="55" t="s">
        <v>37</v>
      </c>
      <c r="F3" s="55" t="s">
        <v>38</v>
      </c>
      <c r="G3" s="55" t="s">
        <v>46</v>
      </c>
      <c r="H3" s="55" t="s">
        <v>33</v>
      </c>
      <c r="I3" s="56" t="s">
        <v>32</v>
      </c>
      <c r="J3" s="55" t="s">
        <v>31</v>
      </c>
      <c r="K3" s="56" t="s">
        <v>52</v>
      </c>
      <c r="L3" s="56" t="s">
        <v>51</v>
      </c>
      <c r="M3" s="128"/>
      <c r="N3" s="130"/>
    </row>
    <row r="4" spans="1:14" ht="24.75" customHeight="1" x14ac:dyDescent="0.3">
      <c r="A4" s="24">
        <v>110</v>
      </c>
      <c r="B4" s="4" t="s">
        <v>29</v>
      </c>
      <c r="C4" s="5">
        <v>0</v>
      </c>
      <c r="D4" s="5">
        <v>928858</v>
      </c>
      <c r="E4" s="5">
        <v>0</v>
      </c>
      <c r="F4" s="5">
        <v>914510</v>
      </c>
      <c r="G4" s="5">
        <v>0</v>
      </c>
      <c r="H4" s="5">
        <v>0</v>
      </c>
      <c r="I4" s="5">
        <v>153055</v>
      </c>
      <c r="J4" s="5">
        <v>0</v>
      </c>
      <c r="K4" s="5">
        <v>13373</v>
      </c>
      <c r="L4" s="5">
        <v>10000</v>
      </c>
      <c r="M4" s="10">
        <f>SUM(C4:L4)</f>
        <v>2019796</v>
      </c>
      <c r="N4" s="11">
        <f t="shared" ref="N4:N29" si="0">M4/$M$40</f>
        <v>2.5244794753118988E-3</v>
      </c>
    </row>
    <row r="5" spans="1:14" ht="24.75" customHeight="1" x14ac:dyDescent="0.3">
      <c r="A5" s="25">
        <v>111</v>
      </c>
      <c r="B5" s="12" t="s">
        <v>28</v>
      </c>
      <c r="C5" s="5">
        <v>1380495</v>
      </c>
      <c r="D5" s="5">
        <v>36031876</v>
      </c>
      <c r="E5" s="5">
        <v>2277816</v>
      </c>
      <c r="F5" s="5">
        <v>62902216</v>
      </c>
      <c r="G5" s="5">
        <v>7738064</v>
      </c>
      <c r="H5" s="5">
        <v>0</v>
      </c>
      <c r="I5" s="5">
        <v>18576726</v>
      </c>
      <c r="J5" s="5">
        <v>4992371</v>
      </c>
      <c r="K5" s="5">
        <v>998644</v>
      </c>
      <c r="L5" s="5">
        <v>15000</v>
      </c>
      <c r="M5" s="10">
        <f t="shared" ref="M5:M36" si="1">SUM(C5:L5)</f>
        <v>134913208</v>
      </c>
      <c r="N5" s="11">
        <f t="shared" si="0"/>
        <v>0.16862377415564989</v>
      </c>
    </row>
    <row r="6" spans="1:14" ht="38" x14ac:dyDescent="0.3">
      <c r="A6" s="25">
        <v>112</v>
      </c>
      <c r="B6" s="12" t="s">
        <v>27</v>
      </c>
      <c r="C6" s="5">
        <v>0</v>
      </c>
      <c r="D6" s="5">
        <v>1847365</v>
      </c>
      <c r="E6" s="5">
        <v>0</v>
      </c>
      <c r="F6" s="5">
        <v>1673326</v>
      </c>
      <c r="G6" s="5">
        <v>143173</v>
      </c>
      <c r="H6" s="5">
        <v>0</v>
      </c>
      <c r="I6" s="5">
        <v>71303</v>
      </c>
      <c r="J6" s="5">
        <v>92373</v>
      </c>
      <c r="K6" s="5">
        <v>18477</v>
      </c>
      <c r="L6" s="5">
        <v>0</v>
      </c>
      <c r="M6" s="10">
        <f t="shared" si="1"/>
        <v>3846017</v>
      </c>
      <c r="N6" s="11">
        <f t="shared" si="0"/>
        <v>4.807015648214296E-3</v>
      </c>
    </row>
    <row r="7" spans="1:14" ht="38" x14ac:dyDescent="0.3">
      <c r="A7" s="25">
        <v>113</v>
      </c>
      <c r="B7" s="12" t="s">
        <v>26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10">
        <f t="shared" si="1"/>
        <v>0</v>
      </c>
      <c r="N7" s="11">
        <f t="shared" si="0"/>
        <v>0</v>
      </c>
    </row>
    <row r="8" spans="1:14" ht="27" customHeight="1" x14ac:dyDescent="0.3">
      <c r="A8" s="25">
        <v>140</v>
      </c>
      <c r="B8" s="12" t="s">
        <v>25</v>
      </c>
      <c r="C8" s="5">
        <v>1128236</v>
      </c>
      <c r="D8" s="5">
        <v>12227278</v>
      </c>
      <c r="E8" s="5">
        <v>1861592</v>
      </c>
      <c r="F8" s="5">
        <v>16400685</v>
      </c>
      <c r="G8" s="5">
        <v>2416413</v>
      </c>
      <c r="H8" s="5">
        <v>0</v>
      </c>
      <c r="I8" s="5">
        <v>4328357</v>
      </c>
      <c r="J8" s="5">
        <v>1558992</v>
      </c>
      <c r="K8" s="5">
        <v>311843</v>
      </c>
      <c r="L8" s="5">
        <v>1541000</v>
      </c>
      <c r="M8" s="10">
        <f t="shared" si="1"/>
        <v>41774396</v>
      </c>
      <c r="N8" s="11">
        <f t="shared" si="0"/>
        <v>5.2212503290209246E-2</v>
      </c>
    </row>
    <row r="9" spans="1:14" ht="37.5" customHeight="1" x14ac:dyDescent="0.3">
      <c r="A9" s="25">
        <v>300</v>
      </c>
      <c r="B9" s="16" t="s">
        <v>24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10">
        <f t="shared" si="1"/>
        <v>0</v>
      </c>
      <c r="N9" s="11">
        <f t="shared" si="0"/>
        <v>0</v>
      </c>
    </row>
    <row r="10" spans="1:14" ht="38" x14ac:dyDescent="0.3">
      <c r="A10" s="25">
        <v>310</v>
      </c>
      <c r="B10" s="12" t="s">
        <v>23</v>
      </c>
      <c r="C10" s="5">
        <v>0</v>
      </c>
      <c r="D10" s="5">
        <v>57526098</v>
      </c>
      <c r="E10" s="5">
        <v>0</v>
      </c>
      <c r="F10" s="5">
        <v>121661283</v>
      </c>
      <c r="G10" s="5">
        <v>12654648</v>
      </c>
      <c r="H10" s="5">
        <v>0</v>
      </c>
      <c r="I10" s="5">
        <v>1228334</v>
      </c>
      <c r="J10" s="5">
        <v>8231530</v>
      </c>
      <c r="K10" s="5">
        <v>1646430</v>
      </c>
      <c r="L10" s="5">
        <v>2000</v>
      </c>
      <c r="M10" s="10">
        <f t="shared" si="1"/>
        <v>202950323</v>
      </c>
      <c r="N10" s="11">
        <f t="shared" si="0"/>
        <v>0.25366122366883603</v>
      </c>
    </row>
    <row r="11" spans="1:14" ht="33" customHeight="1" x14ac:dyDescent="0.3">
      <c r="A11" s="25">
        <v>320</v>
      </c>
      <c r="B11" s="12" t="s">
        <v>22</v>
      </c>
      <c r="C11" s="5">
        <v>3112241</v>
      </c>
      <c r="D11" s="5">
        <v>107398065</v>
      </c>
      <c r="E11" s="5">
        <v>5138440</v>
      </c>
      <c r="F11" s="5">
        <v>103051787</v>
      </c>
      <c r="G11" s="5">
        <v>0</v>
      </c>
      <c r="H11" s="5">
        <v>0</v>
      </c>
      <c r="I11" s="5">
        <v>6083504</v>
      </c>
      <c r="J11" s="5">
        <v>0</v>
      </c>
      <c r="K11" s="5">
        <v>0</v>
      </c>
      <c r="L11" s="5">
        <v>14000</v>
      </c>
      <c r="M11" s="10">
        <f t="shared" si="1"/>
        <v>224798037</v>
      </c>
      <c r="N11" s="11">
        <f t="shared" si="0"/>
        <v>0.28096799404341072</v>
      </c>
    </row>
    <row r="12" spans="1:14" ht="38" x14ac:dyDescent="0.3">
      <c r="A12" s="25">
        <v>321</v>
      </c>
      <c r="B12" s="12" t="s">
        <v>21</v>
      </c>
      <c r="C12" s="5">
        <v>0</v>
      </c>
      <c r="D12" s="5">
        <v>32496738</v>
      </c>
      <c r="E12" s="5">
        <v>0</v>
      </c>
      <c r="F12" s="5">
        <v>28317680</v>
      </c>
      <c r="G12" s="5">
        <v>0</v>
      </c>
      <c r="H12" s="5">
        <v>0</v>
      </c>
      <c r="I12" s="5">
        <v>366524</v>
      </c>
      <c r="J12" s="5">
        <v>0</v>
      </c>
      <c r="K12" s="5">
        <v>0</v>
      </c>
      <c r="L12" s="5">
        <v>0</v>
      </c>
      <c r="M12" s="10">
        <f t="shared" si="1"/>
        <v>61180942</v>
      </c>
      <c r="N12" s="11">
        <f t="shared" si="0"/>
        <v>7.6468134583516201E-2</v>
      </c>
    </row>
    <row r="13" spans="1:14" ht="39" customHeight="1" x14ac:dyDescent="0.3">
      <c r="A13" s="25">
        <v>322</v>
      </c>
      <c r="B13" s="12" t="s">
        <v>20</v>
      </c>
      <c r="C13" s="5">
        <v>0</v>
      </c>
      <c r="D13" s="5">
        <v>0</v>
      </c>
      <c r="E13" s="5">
        <v>0</v>
      </c>
      <c r="F13" s="5">
        <v>557757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10">
        <f t="shared" si="1"/>
        <v>557757</v>
      </c>
      <c r="N13" s="11">
        <f t="shared" si="0"/>
        <v>6.9712292662800534E-4</v>
      </c>
    </row>
    <row r="14" spans="1:14" ht="38" x14ac:dyDescent="0.3">
      <c r="A14" s="25">
        <v>325</v>
      </c>
      <c r="B14" s="12" t="s">
        <v>39</v>
      </c>
      <c r="C14" s="5">
        <v>0</v>
      </c>
      <c r="D14" s="5">
        <v>328319</v>
      </c>
      <c r="E14" s="5">
        <v>0</v>
      </c>
      <c r="F14" s="5">
        <v>362276</v>
      </c>
      <c r="G14" s="5">
        <v>0</v>
      </c>
      <c r="H14" s="5">
        <v>7.98</v>
      </c>
      <c r="I14" s="5">
        <v>445260</v>
      </c>
      <c r="J14" s="5">
        <v>0</v>
      </c>
      <c r="K14" s="5">
        <v>0</v>
      </c>
      <c r="L14" s="5">
        <v>0</v>
      </c>
      <c r="M14" s="10">
        <f t="shared" si="1"/>
        <v>1135862.98</v>
      </c>
      <c r="N14" s="11">
        <f t="shared" si="0"/>
        <v>1.4196794031558679E-3</v>
      </c>
    </row>
    <row r="15" spans="1:14" ht="33" customHeight="1" x14ac:dyDescent="0.3">
      <c r="A15" s="25">
        <v>330</v>
      </c>
      <c r="B15" s="16" t="s">
        <v>19</v>
      </c>
      <c r="C15" s="5">
        <v>0</v>
      </c>
      <c r="D15" s="5">
        <v>51776736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10">
        <f t="shared" si="1"/>
        <v>51776736</v>
      </c>
      <c r="N15" s="11">
        <f t="shared" si="0"/>
        <v>6.4714113371173471E-2</v>
      </c>
    </row>
    <row r="16" spans="1:14" ht="38" x14ac:dyDescent="0.3">
      <c r="A16" s="25">
        <v>331</v>
      </c>
      <c r="B16" s="16" t="s">
        <v>42</v>
      </c>
      <c r="C16" s="5">
        <v>0</v>
      </c>
      <c r="D16" s="5">
        <v>284506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10">
        <f t="shared" si="1"/>
        <v>284506</v>
      </c>
      <c r="N16" s="11">
        <f t="shared" si="0"/>
        <v>3.5559509851642793E-4</v>
      </c>
    </row>
    <row r="17" spans="1:14" ht="28.5" customHeight="1" x14ac:dyDescent="0.3">
      <c r="A17" s="25">
        <v>340</v>
      </c>
      <c r="B17" s="16" t="s">
        <v>18</v>
      </c>
      <c r="C17" s="5">
        <v>0</v>
      </c>
      <c r="D17" s="5">
        <v>1592151</v>
      </c>
      <c r="E17" s="5">
        <v>0</v>
      </c>
      <c r="F17" s="5">
        <v>2047526</v>
      </c>
      <c r="G17" s="5">
        <v>0</v>
      </c>
      <c r="H17" s="5">
        <v>0</v>
      </c>
      <c r="I17" s="5">
        <v>314059</v>
      </c>
      <c r="J17" s="5">
        <v>0</v>
      </c>
      <c r="K17" s="5">
        <v>0</v>
      </c>
      <c r="L17" s="5">
        <v>0</v>
      </c>
      <c r="M17" s="10">
        <f t="shared" si="1"/>
        <v>3953736</v>
      </c>
      <c r="N17" s="11">
        <f t="shared" si="0"/>
        <v>4.9416502373515764E-3</v>
      </c>
    </row>
    <row r="18" spans="1:14" ht="38" x14ac:dyDescent="0.3">
      <c r="A18" s="25">
        <v>350</v>
      </c>
      <c r="B18" s="16" t="s">
        <v>17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10">
        <f t="shared" si="1"/>
        <v>0</v>
      </c>
      <c r="N18" s="11">
        <f t="shared" si="0"/>
        <v>0</v>
      </c>
    </row>
    <row r="19" spans="1:14" ht="57" x14ac:dyDescent="0.3">
      <c r="A19" s="25">
        <v>360</v>
      </c>
      <c r="B19" s="16" t="s">
        <v>83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10">
        <f t="shared" si="1"/>
        <v>0</v>
      </c>
      <c r="N19" s="11">
        <f t="shared" si="0"/>
        <v>0</v>
      </c>
    </row>
    <row r="20" spans="1:14" ht="38" x14ac:dyDescent="0.3">
      <c r="A20" s="25">
        <v>370</v>
      </c>
      <c r="B20" s="16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10">
        <f t="shared" si="1"/>
        <v>0</v>
      </c>
      <c r="N20" s="11">
        <f t="shared" si="0"/>
        <v>0</v>
      </c>
    </row>
    <row r="21" spans="1:14" ht="57" x14ac:dyDescent="0.3">
      <c r="A21" s="25">
        <v>381</v>
      </c>
      <c r="B21" s="16" t="s">
        <v>14</v>
      </c>
      <c r="C21" s="5">
        <v>0</v>
      </c>
      <c r="D21" s="5">
        <v>657480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10">
        <f t="shared" si="1"/>
        <v>657480</v>
      </c>
      <c r="N21" s="11">
        <f t="shared" si="0"/>
        <v>8.2176356692857449E-4</v>
      </c>
    </row>
    <row r="22" spans="1:14" ht="38" x14ac:dyDescent="0.3">
      <c r="A22" s="26">
        <v>405</v>
      </c>
      <c r="B22" s="19" t="s">
        <v>47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10">
        <f t="shared" si="1"/>
        <v>0</v>
      </c>
      <c r="N22" s="11">
        <f t="shared" si="0"/>
        <v>0</v>
      </c>
    </row>
    <row r="23" spans="1:14" ht="31.5" customHeight="1" x14ac:dyDescent="0.3">
      <c r="A23" s="25">
        <v>410</v>
      </c>
      <c r="B23" s="16" t="s">
        <v>40</v>
      </c>
      <c r="C23" s="5">
        <v>0</v>
      </c>
      <c r="D23" s="5">
        <v>417682</v>
      </c>
      <c r="E23" s="5">
        <v>0</v>
      </c>
      <c r="F23" s="5">
        <v>416715</v>
      </c>
      <c r="G23" s="5">
        <v>0</v>
      </c>
      <c r="H23" s="5">
        <v>0</v>
      </c>
      <c r="I23" s="5">
        <v>49006</v>
      </c>
      <c r="J23" s="5">
        <v>0</v>
      </c>
      <c r="K23" s="5">
        <v>0</v>
      </c>
      <c r="L23" s="5">
        <v>0</v>
      </c>
      <c r="M23" s="10">
        <f t="shared" si="1"/>
        <v>883403</v>
      </c>
      <c r="N23" s="11">
        <f t="shared" si="0"/>
        <v>1.1041376168330649E-3</v>
      </c>
    </row>
    <row r="24" spans="1:14" ht="56.25" customHeight="1" x14ac:dyDescent="0.3">
      <c r="A24" s="24">
        <v>415</v>
      </c>
      <c r="B24" s="20" t="s">
        <v>43</v>
      </c>
      <c r="C24" s="5">
        <v>0</v>
      </c>
      <c r="D24" s="5">
        <v>145661</v>
      </c>
      <c r="E24" s="5">
        <v>0</v>
      </c>
      <c r="F24" s="5">
        <v>134651</v>
      </c>
      <c r="G24" s="5">
        <v>0</v>
      </c>
      <c r="H24" s="5">
        <v>0</v>
      </c>
      <c r="I24" s="5">
        <v>23154</v>
      </c>
      <c r="J24" s="5">
        <v>0</v>
      </c>
      <c r="K24" s="5">
        <v>0</v>
      </c>
      <c r="L24" s="5">
        <v>0</v>
      </c>
      <c r="M24" s="10">
        <f t="shared" si="1"/>
        <v>303466</v>
      </c>
      <c r="N24" s="11">
        <f t="shared" si="0"/>
        <v>3.7929260601318184E-4</v>
      </c>
    </row>
    <row r="25" spans="1:14" ht="56.25" customHeight="1" x14ac:dyDescent="0.3">
      <c r="A25" s="24">
        <v>420</v>
      </c>
      <c r="B25" s="20" t="s">
        <v>41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10">
        <f t="shared" si="1"/>
        <v>0</v>
      </c>
      <c r="N25" s="11">
        <f t="shared" si="0"/>
        <v>0</v>
      </c>
    </row>
    <row r="26" spans="1:14" ht="38.25" customHeight="1" x14ac:dyDescent="0.3">
      <c r="A26" s="24">
        <v>435</v>
      </c>
      <c r="B26" s="20" t="s">
        <v>13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10">
        <f t="shared" si="1"/>
        <v>0</v>
      </c>
      <c r="N26" s="11">
        <f t="shared" si="0"/>
        <v>0</v>
      </c>
    </row>
    <row r="27" spans="1:14" ht="38" x14ac:dyDescent="0.3">
      <c r="A27" s="25">
        <v>440</v>
      </c>
      <c r="B27" s="16" t="s">
        <v>12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10">
        <f t="shared" si="1"/>
        <v>0</v>
      </c>
      <c r="N27" s="11">
        <f t="shared" si="0"/>
        <v>0</v>
      </c>
    </row>
    <row r="28" spans="1:14" ht="57" x14ac:dyDescent="0.3">
      <c r="A28" s="25">
        <v>450</v>
      </c>
      <c r="B28" s="16" t="s">
        <v>49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10">
        <f t="shared" si="1"/>
        <v>0</v>
      </c>
      <c r="N28" s="11">
        <f t="shared" si="0"/>
        <v>0</v>
      </c>
    </row>
    <row r="29" spans="1:14" ht="19" x14ac:dyDescent="0.3">
      <c r="A29" s="25">
        <v>455</v>
      </c>
      <c r="B29" s="16" t="s">
        <v>11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10">
        <f t="shared" si="1"/>
        <v>0</v>
      </c>
      <c r="N29" s="11">
        <f t="shared" si="0"/>
        <v>0</v>
      </c>
    </row>
    <row r="30" spans="1:14" ht="19" x14ac:dyDescent="0.3">
      <c r="A30" s="25">
        <v>460</v>
      </c>
      <c r="B30" s="16" t="s">
        <v>16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10"/>
      <c r="N30" s="11"/>
    </row>
    <row r="31" spans="1:14" ht="57" x14ac:dyDescent="0.3">
      <c r="A31" s="25">
        <v>465</v>
      </c>
      <c r="B31" s="16" t="s">
        <v>44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10">
        <f t="shared" si="1"/>
        <v>0</v>
      </c>
      <c r="N31" s="11">
        <f t="shared" ref="N31:N40" si="2">M31/$M$40</f>
        <v>0</v>
      </c>
    </row>
    <row r="32" spans="1:14" ht="33.75" customHeight="1" x14ac:dyDescent="0.3">
      <c r="A32" s="25">
        <v>480</v>
      </c>
      <c r="B32" s="16" t="s">
        <v>10</v>
      </c>
      <c r="C32" s="5">
        <v>0</v>
      </c>
      <c r="D32" s="5">
        <v>46278</v>
      </c>
      <c r="E32" s="5">
        <v>0</v>
      </c>
      <c r="F32" s="5">
        <v>76359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10">
        <f t="shared" si="1"/>
        <v>122637</v>
      </c>
      <c r="N32" s="11">
        <f t="shared" si="2"/>
        <v>1.5328012799996896E-4</v>
      </c>
    </row>
    <row r="33" spans="1:17" ht="19" x14ac:dyDescent="0.3">
      <c r="A33" s="25">
        <v>485</v>
      </c>
      <c r="B33" s="16" t="s">
        <v>9</v>
      </c>
      <c r="C33" s="5">
        <v>0</v>
      </c>
      <c r="D33" s="5">
        <v>12455734</v>
      </c>
      <c r="E33" s="5">
        <v>0</v>
      </c>
      <c r="F33" s="5">
        <v>18794195</v>
      </c>
      <c r="G33" s="5">
        <v>0</v>
      </c>
      <c r="H33" s="5">
        <v>0</v>
      </c>
      <c r="I33" s="5">
        <v>5684744</v>
      </c>
      <c r="J33" s="5">
        <v>0</v>
      </c>
      <c r="K33" s="5">
        <v>0</v>
      </c>
      <c r="L33" s="5">
        <v>0</v>
      </c>
      <c r="M33" s="10">
        <f t="shared" si="1"/>
        <v>36934673</v>
      </c>
      <c r="N33" s="11">
        <f t="shared" si="2"/>
        <v>4.6163485775720194E-2</v>
      </c>
    </row>
    <row r="34" spans="1:17" ht="52.5" customHeight="1" x14ac:dyDescent="0.3">
      <c r="A34" s="25">
        <v>495</v>
      </c>
      <c r="B34" s="16" t="s">
        <v>8</v>
      </c>
      <c r="C34" s="5">
        <v>0</v>
      </c>
      <c r="D34" s="5">
        <v>312587</v>
      </c>
      <c r="E34" s="5">
        <v>0</v>
      </c>
      <c r="F34" s="5">
        <v>559040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10">
        <f t="shared" si="1"/>
        <v>871627</v>
      </c>
      <c r="N34" s="11">
        <f t="shared" si="2"/>
        <v>1.0894191649194692E-3</v>
      </c>
    </row>
    <row r="35" spans="1:17" ht="76" x14ac:dyDescent="0.3">
      <c r="A35" s="25">
        <v>496</v>
      </c>
      <c r="B35" s="16" t="s">
        <v>48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10">
        <f t="shared" si="1"/>
        <v>0</v>
      </c>
      <c r="N35" s="11">
        <f t="shared" si="2"/>
        <v>0</v>
      </c>
    </row>
    <row r="36" spans="1:17" ht="38" x14ac:dyDescent="0.3">
      <c r="A36" s="25">
        <v>498</v>
      </c>
      <c r="B36" s="16" t="s">
        <v>45</v>
      </c>
      <c r="C36" s="5">
        <v>0</v>
      </c>
      <c r="D36" s="5">
        <v>1030627</v>
      </c>
      <c r="E36" s="5">
        <v>0</v>
      </c>
      <c r="F36" s="5">
        <v>965362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10">
        <f t="shared" si="1"/>
        <v>1995989</v>
      </c>
      <c r="N36" s="11">
        <f t="shared" si="2"/>
        <v>2.4947238550072984E-3</v>
      </c>
    </row>
    <row r="37" spans="1:17" ht="57" x14ac:dyDescent="0.3">
      <c r="A37" s="27" t="s">
        <v>7</v>
      </c>
      <c r="B37" s="19" t="s">
        <v>6</v>
      </c>
      <c r="C37" s="5">
        <v>0</v>
      </c>
      <c r="D37" s="5">
        <v>3030142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341002</v>
      </c>
      <c r="K37" s="5">
        <v>68237</v>
      </c>
      <c r="L37" s="5">
        <v>0</v>
      </c>
      <c r="M37" s="30">
        <f>SUM(C37:L37)</f>
        <v>3439381</v>
      </c>
      <c r="N37" s="11">
        <f t="shared" si="2"/>
        <v>4.2987741050471004E-3</v>
      </c>
      <c r="P37" s="3"/>
    </row>
    <row r="38" spans="1:17" ht="19" x14ac:dyDescent="0.3">
      <c r="A38" s="28"/>
      <c r="B38" s="16" t="s">
        <v>50</v>
      </c>
      <c r="C38" s="5">
        <v>0</v>
      </c>
      <c r="D38" s="5">
        <v>59429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f>21343974+11941</f>
        <v>21355915</v>
      </c>
      <c r="K38" s="5">
        <v>4268827</v>
      </c>
      <c r="L38" s="5">
        <v>0</v>
      </c>
      <c r="M38" s="47">
        <f>SUM(C38:L38)</f>
        <v>25684171</v>
      </c>
      <c r="N38" s="11">
        <f t="shared" si="2"/>
        <v>3.2101837279557482E-2</v>
      </c>
      <c r="P38" s="3"/>
    </row>
    <row r="39" spans="1:17" ht="25.5" customHeight="1" thickBot="1" x14ac:dyDescent="0.35">
      <c r="A39" s="28"/>
      <c r="B39" s="19" t="s">
        <v>5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63">
        <v>0</v>
      </c>
      <c r="M39" s="58">
        <f>SUM(C39:L39)</f>
        <v>0</v>
      </c>
      <c r="N39" s="60">
        <f t="shared" si="2"/>
        <v>0</v>
      </c>
      <c r="P39" s="2"/>
      <c r="Q39" s="3"/>
    </row>
    <row r="40" spans="1:17" s="31" customFormat="1" ht="21" thickTop="1" thickBot="1" x14ac:dyDescent="0.35">
      <c r="A40" s="114" t="s">
        <v>4</v>
      </c>
      <c r="B40" s="115"/>
      <c r="C40" s="41">
        <f>SUM(C4:C39)</f>
        <v>5620972</v>
      </c>
      <c r="D40" s="41">
        <f>SUM(D4:D39)</f>
        <v>320593610</v>
      </c>
      <c r="E40" s="41">
        <f t="shared" ref="E40:M40" si="3">SUM(E4:E39)</f>
        <v>9277848</v>
      </c>
      <c r="F40" s="41">
        <f t="shared" si="3"/>
        <v>358835368</v>
      </c>
      <c r="G40" s="41">
        <f>SUM(G4:G39)</f>
        <v>22952298</v>
      </c>
      <c r="H40" s="41">
        <f t="shared" si="3"/>
        <v>7.98</v>
      </c>
      <c r="I40" s="41">
        <f t="shared" si="3"/>
        <v>37324026</v>
      </c>
      <c r="J40" s="41">
        <f t="shared" si="3"/>
        <v>36572183</v>
      </c>
      <c r="K40" s="41">
        <f t="shared" si="3"/>
        <v>7325831</v>
      </c>
      <c r="L40" s="41">
        <f t="shared" si="3"/>
        <v>1582000</v>
      </c>
      <c r="M40" s="41">
        <f t="shared" si="3"/>
        <v>800084143.98000002</v>
      </c>
      <c r="N40" s="51">
        <f t="shared" si="2"/>
        <v>1</v>
      </c>
      <c r="O40" s="62"/>
    </row>
    <row r="41" spans="1:17" ht="6" customHeight="1" thickBot="1" x14ac:dyDescent="0.3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22"/>
      <c r="P41" s="3"/>
    </row>
    <row r="42" spans="1:17" ht="22.5" customHeight="1" thickTop="1" thickBot="1" x14ac:dyDescent="0.35">
      <c r="A42" s="116" t="s">
        <v>3</v>
      </c>
      <c r="B42" s="117"/>
      <c r="C42" s="38">
        <f>'APRIL-SUM'!C42+MAY!C42</f>
        <v>121293534.0252849</v>
      </c>
      <c r="D42" s="38">
        <f>'APRIL-SUM'!D42+MAY!D42</f>
        <v>332164796.38538659</v>
      </c>
      <c r="E42" s="38">
        <f>'APRIL-SUM'!E42+MAY!E42</f>
        <v>183514146.96688193</v>
      </c>
      <c r="F42" s="38">
        <f>'APRIL-SUM'!F42+MAY!F42</f>
        <v>211753724.13530624</v>
      </c>
      <c r="G42" s="38">
        <f>'APRIL-SUM'!G42+MAY!G42</f>
        <v>63948601.734047323</v>
      </c>
      <c r="H42" s="38">
        <f>'APRIL-SUM'!H42+MAY!H42</f>
        <v>7550245.7621605424</v>
      </c>
      <c r="I42" s="38">
        <f>'APRIL-SUM'!I42+MAY!I42</f>
        <v>84197288.768510342</v>
      </c>
      <c r="J42" s="38">
        <f>'APRIL-SUM'!J42+MAY!J42</f>
        <v>0</v>
      </c>
      <c r="K42" s="38">
        <f>'APRIL-SUM'!K42+MAY!K42</f>
        <v>0</v>
      </c>
      <c r="L42" s="38">
        <f>'APRIL-SUM'!L42+MAY!L42</f>
        <v>9402698.7671065442</v>
      </c>
      <c r="M42" s="38">
        <f>'APRIL-SUM'!M42+MAY!M42</f>
        <v>1746523413.0906436</v>
      </c>
      <c r="N42" s="37"/>
    </row>
    <row r="43" spans="1:17" s="31" customFormat="1" ht="21" thickTop="1" thickBot="1" x14ac:dyDescent="0.35">
      <c r="A43" s="118" t="s">
        <v>2</v>
      </c>
      <c r="B43" s="119"/>
      <c r="C43" s="43">
        <f>C40/C42</f>
        <v>4.6341893202882935E-2</v>
      </c>
      <c r="D43" s="43">
        <f t="shared" ref="D43:L43" si="4">D40/D42</f>
        <v>0.96516432050806078</v>
      </c>
      <c r="E43" s="43">
        <f t="shared" si="4"/>
        <v>5.0556581894878855E-2</v>
      </c>
      <c r="F43" s="43">
        <f>F40/F42</f>
        <v>1.6945882272687287</v>
      </c>
      <c r="G43" s="43">
        <f t="shared" si="4"/>
        <v>0.35891790246572047</v>
      </c>
      <c r="H43" s="43">
        <f t="shared" si="4"/>
        <v>1.0569192383105264E-6</v>
      </c>
      <c r="I43" s="43">
        <f t="shared" si="4"/>
        <v>0.44329249250076957</v>
      </c>
      <c r="J43" s="43" t="e">
        <f t="shared" si="4"/>
        <v>#DIV/0!</v>
      </c>
      <c r="K43" s="43" t="e">
        <f t="shared" si="4"/>
        <v>#DIV/0!</v>
      </c>
      <c r="L43" s="43">
        <f t="shared" si="4"/>
        <v>0.16824956740444666</v>
      </c>
      <c r="M43" s="43">
        <f>M40/M42</f>
        <v>0.458101012550512</v>
      </c>
      <c r="N43" s="44"/>
    </row>
    <row r="44" spans="1:17" x14ac:dyDescent="0.2">
      <c r="M44" s="2"/>
    </row>
    <row r="45" spans="1:17" ht="17" x14ac:dyDescent="0.25">
      <c r="D45" s="2"/>
      <c r="M45" s="92">
        <v>480093441.98000002</v>
      </c>
    </row>
    <row r="46" spans="1:17" x14ac:dyDescent="0.2">
      <c r="D46" s="3"/>
      <c r="M46" s="3"/>
    </row>
    <row r="47" spans="1:17" x14ac:dyDescent="0.2">
      <c r="M47" s="2"/>
    </row>
    <row r="50" spans="13:13" x14ac:dyDescent="0.2">
      <c r="M50" s="3"/>
    </row>
  </sheetData>
  <mergeCells count="9">
    <mergeCell ref="A40:B40"/>
    <mergeCell ref="A42:B42"/>
    <mergeCell ref="A43:B43"/>
    <mergeCell ref="A1:N1"/>
    <mergeCell ref="A2:A3"/>
    <mergeCell ref="B2:B3"/>
    <mergeCell ref="C2:L2"/>
    <mergeCell ref="M2:M3"/>
    <mergeCell ref="N2:N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19" zoomScale="220" zoomScaleNormal="220" workbookViewId="0">
      <pane xSplit="1" ySplit="3" topLeftCell="B22" activePane="topRight" state="frozen"/>
      <selection activeCell="A19" sqref="A19"/>
      <selection pane="topRight" activeCell="B19" sqref="B19"/>
      <selection pane="bottomLeft" activeCell="A22" sqref="A22"/>
      <selection pane="bottomRight"/>
    </sheetView>
  </sheetViews>
  <sheetFormatPr baseColWidth="10" defaultColWidth="8.83203125" defaultRowHeight="14" x14ac:dyDescent="0.2"/>
  <cols>
    <col min="1" max="1" width="11.83203125" style="29" customWidth="1"/>
    <col min="2" max="2" width="25.5" style="1" customWidth="1"/>
    <col min="3" max="3" width="15.5" style="2" customWidth="1"/>
    <col min="4" max="4" width="18" style="1" customWidth="1"/>
    <col min="5" max="5" width="17.1640625" style="1" bestFit="1" customWidth="1"/>
    <col min="6" max="6" width="16" style="1" bestFit="1" customWidth="1"/>
    <col min="7" max="7" width="20.6640625" style="1" customWidth="1"/>
    <col min="8" max="8" width="18.1640625" style="1" customWidth="1"/>
    <col min="9" max="9" width="18.83203125" style="1" customWidth="1"/>
    <col min="10" max="11" width="17.33203125" style="1" customWidth="1"/>
    <col min="12" max="12" width="15.33203125" style="1" bestFit="1" customWidth="1"/>
    <col min="13" max="13" width="16.83203125" style="1" bestFit="1" customWidth="1"/>
    <col min="14" max="14" width="16.33203125" style="1" customWidth="1"/>
    <col min="15" max="15" width="12.5" style="1" bestFit="1" customWidth="1"/>
    <col min="16" max="17" width="14.5" style="1" bestFit="1" customWidth="1"/>
    <col min="18" max="16384" width="8.83203125" style="1"/>
  </cols>
  <sheetData>
    <row r="1" spans="1:14" ht="27" thickBot="1" x14ac:dyDescent="0.4">
      <c r="A1" s="131" t="s">
        <v>69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20" thickBot="1" x14ac:dyDescent="0.35">
      <c r="A2" s="121" t="s">
        <v>36</v>
      </c>
      <c r="B2" s="123" t="s">
        <v>35</v>
      </c>
      <c r="C2" s="125" t="s">
        <v>34</v>
      </c>
      <c r="D2" s="126"/>
      <c r="E2" s="126"/>
      <c r="F2" s="126"/>
      <c r="G2" s="126"/>
      <c r="H2" s="126"/>
      <c r="I2" s="126"/>
      <c r="J2" s="126"/>
      <c r="K2" s="126"/>
      <c r="L2" s="126"/>
      <c r="M2" s="127" t="s">
        <v>4</v>
      </c>
      <c r="N2" s="129" t="s">
        <v>30</v>
      </c>
    </row>
    <row r="3" spans="1:14" s="57" customFormat="1" ht="58.5" customHeight="1" thickTop="1" thickBot="1" x14ac:dyDescent="0.35">
      <c r="A3" s="122"/>
      <c r="B3" s="124"/>
      <c r="C3" s="54" t="s">
        <v>1</v>
      </c>
      <c r="D3" s="55" t="s">
        <v>70</v>
      </c>
      <c r="E3" s="55" t="s">
        <v>37</v>
      </c>
      <c r="F3" s="55" t="s">
        <v>67</v>
      </c>
      <c r="G3" s="55" t="s">
        <v>46</v>
      </c>
      <c r="H3" s="55" t="s">
        <v>33</v>
      </c>
      <c r="I3" s="56" t="s">
        <v>32</v>
      </c>
      <c r="J3" s="55" t="s">
        <v>31</v>
      </c>
      <c r="K3" s="56" t="s">
        <v>52</v>
      </c>
      <c r="L3" s="56" t="s">
        <v>51</v>
      </c>
      <c r="M3" s="128"/>
      <c r="N3" s="130"/>
    </row>
    <row r="4" spans="1:14" ht="24.75" customHeight="1" x14ac:dyDescent="0.3">
      <c r="A4" s="24">
        <v>110</v>
      </c>
      <c r="B4" s="4" t="s">
        <v>29</v>
      </c>
      <c r="C4" s="5">
        <v>0</v>
      </c>
      <c r="D4" s="6">
        <v>90643</v>
      </c>
      <c r="E4" s="6">
        <v>0</v>
      </c>
      <c r="F4" s="7">
        <v>87293</v>
      </c>
      <c r="G4" s="8">
        <v>0</v>
      </c>
      <c r="H4" s="8">
        <v>0</v>
      </c>
      <c r="I4" s="13">
        <v>20299</v>
      </c>
      <c r="J4" s="8">
        <v>0</v>
      </c>
      <c r="K4" s="9">
        <v>950</v>
      </c>
      <c r="L4" s="9">
        <v>1000</v>
      </c>
      <c r="M4" s="10">
        <f>SUM(C4:L4)</f>
        <v>200185</v>
      </c>
      <c r="N4" s="11">
        <f t="shared" ref="N4:N29" si="0">M4/$M$40</f>
        <v>2.164445271603688E-3</v>
      </c>
    </row>
    <row r="5" spans="1:14" ht="24.75" customHeight="1" x14ac:dyDescent="0.3">
      <c r="A5" s="25">
        <v>111</v>
      </c>
      <c r="B5" s="12" t="s">
        <v>28</v>
      </c>
      <c r="C5" s="13">
        <v>155880</v>
      </c>
      <c r="D5" s="14">
        <v>3317566</v>
      </c>
      <c r="E5" s="6">
        <v>257202</v>
      </c>
      <c r="F5" s="13">
        <v>3724891</v>
      </c>
      <c r="G5" s="13">
        <v>1034650</v>
      </c>
      <c r="H5" s="8">
        <v>0</v>
      </c>
      <c r="I5" s="13">
        <v>400304</v>
      </c>
      <c r="J5" s="13">
        <v>667525</v>
      </c>
      <c r="K5" s="48">
        <v>133523</v>
      </c>
      <c r="L5" s="9">
        <v>0</v>
      </c>
      <c r="M5" s="10">
        <f t="shared" ref="M5:M39" si="1">SUM(C5:L5)</f>
        <v>9691541</v>
      </c>
      <c r="N5" s="11">
        <f t="shared" si="0"/>
        <v>0.10478712237182244</v>
      </c>
    </row>
    <row r="6" spans="1:14" ht="38" x14ac:dyDescent="0.3">
      <c r="A6" s="25">
        <v>112</v>
      </c>
      <c r="B6" s="12" t="s">
        <v>27</v>
      </c>
      <c r="C6" s="13">
        <v>0</v>
      </c>
      <c r="D6" s="13">
        <v>0</v>
      </c>
      <c r="E6" s="6">
        <v>0</v>
      </c>
      <c r="F6" s="15">
        <v>0</v>
      </c>
      <c r="G6" s="13">
        <v>0</v>
      </c>
      <c r="H6" s="8">
        <v>0</v>
      </c>
      <c r="I6" s="13">
        <v>0</v>
      </c>
      <c r="J6" s="13">
        <v>0</v>
      </c>
      <c r="K6" s="48">
        <v>0</v>
      </c>
      <c r="L6" s="9">
        <v>0</v>
      </c>
      <c r="M6" s="10">
        <f t="shared" si="1"/>
        <v>0</v>
      </c>
      <c r="N6" s="11">
        <f t="shared" si="0"/>
        <v>0</v>
      </c>
    </row>
    <row r="7" spans="1:14" ht="38" x14ac:dyDescent="0.3">
      <c r="A7" s="25">
        <v>113</v>
      </c>
      <c r="B7" s="12" t="s">
        <v>26</v>
      </c>
      <c r="C7" s="13">
        <v>0</v>
      </c>
      <c r="D7" s="13">
        <v>0</v>
      </c>
      <c r="E7" s="6">
        <v>0</v>
      </c>
      <c r="F7" s="13">
        <v>0</v>
      </c>
      <c r="G7" s="13">
        <v>0</v>
      </c>
      <c r="H7" s="8">
        <v>0</v>
      </c>
      <c r="I7" s="13">
        <v>0</v>
      </c>
      <c r="J7" s="13">
        <v>0</v>
      </c>
      <c r="K7" s="48">
        <v>0</v>
      </c>
      <c r="L7" s="9">
        <v>0</v>
      </c>
      <c r="M7" s="10">
        <f t="shared" si="1"/>
        <v>0</v>
      </c>
      <c r="N7" s="11">
        <f t="shared" si="0"/>
        <v>0</v>
      </c>
    </row>
    <row r="8" spans="1:14" ht="27" customHeight="1" x14ac:dyDescent="0.3">
      <c r="A8" s="25">
        <v>140</v>
      </c>
      <c r="B8" s="12" t="s">
        <v>25</v>
      </c>
      <c r="C8" s="13">
        <v>0</v>
      </c>
      <c r="D8" s="13">
        <v>2091148</v>
      </c>
      <c r="E8" s="6">
        <v>0</v>
      </c>
      <c r="F8" s="13">
        <v>2073634</v>
      </c>
      <c r="G8" s="13">
        <v>175606</v>
      </c>
      <c r="H8" s="8">
        <v>0</v>
      </c>
      <c r="I8" s="13">
        <v>506472</v>
      </c>
      <c r="J8" s="13">
        <v>113298</v>
      </c>
      <c r="K8" s="48">
        <v>22667</v>
      </c>
      <c r="L8" s="9">
        <v>0</v>
      </c>
      <c r="M8" s="10">
        <f t="shared" si="1"/>
        <v>4982825</v>
      </c>
      <c r="N8" s="11">
        <f t="shared" si="0"/>
        <v>5.3875425284005525E-2</v>
      </c>
    </row>
    <row r="9" spans="1:14" ht="37.5" customHeight="1" x14ac:dyDescent="0.3">
      <c r="A9" s="25">
        <v>300</v>
      </c>
      <c r="B9" s="16" t="s">
        <v>24</v>
      </c>
      <c r="C9" s="13">
        <v>0</v>
      </c>
      <c r="D9" s="13">
        <v>0</v>
      </c>
      <c r="E9" s="6">
        <v>0</v>
      </c>
      <c r="F9" s="13">
        <v>0</v>
      </c>
      <c r="G9" s="13">
        <v>0</v>
      </c>
      <c r="H9" s="8">
        <v>0</v>
      </c>
      <c r="I9" s="13">
        <v>0</v>
      </c>
      <c r="J9" s="13">
        <v>0</v>
      </c>
      <c r="K9" s="48">
        <v>0</v>
      </c>
      <c r="L9" s="9">
        <v>0</v>
      </c>
      <c r="M9" s="10">
        <f t="shared" si="1"/>
        <v>0</v>
      </c>
      <c r="N9" s="11">
        <f t="shared" si="0"/>
        <v>0</v>
      </c>
    </row>
    <row r="10" spans="1:14" ht="38" x14ac:dyDescent="0.3">
      <c r="A10" s="25">
        <v>310</v>
      </c>
      <c r="B10" s="12" t="s">
        <v>23</v>
      </c>
      <c r="C10" s="13">
        <v>157951</v>
      </c>
      <c r="D10" s="13">
        <v>5561446</v>
      </c>
      <c r="E10" s="6">
        <v>260619</v>
      </c>
      <c r="F10" s="13">
        <v>6784599</v>
      </c>
      <c r="G10" s="13">
        <v>626698</v>
      </c>
      <c r="H10" s="8">
        <v>0</v>
      </c>
      <c r="I10" s="13">
        <v>841831</v>
      </c>
      <c r="J10" s="13">
        <v>404334</v>
      </c>
      <c r="K10" s="48">
        <v>80886</v>
      </c>
      <c r="L10" s="9">
        <v>0</v>
      </c>
      <c r="M10" s="10">
        <f t="shared" si="1"/>
        <v>14718364</v>
      </c>
      <c r="N10" s="11">
        <f t="shared" si="0"/>
        <v>0.15913826393357117</v>
      </c>
    </row>
    <row r="11" spans="1:14" ht="33" customHeight="1" x14ac:dyDescent="0.3">
      <c r="A11" s="25">
        <v>320</v>
      </c>
      <c r="B11" s="12" t="s">
        <v>22</v>
      </c>
      <c r="C11" s="13">
        <v>0</v>
      </c>
      <c r="D11" s="13">
        <v>11183700</v>
      </c>
      <c r="E11" s="6">
        <v>0</v>
      </c>
      <c r="F11" s="13">
        <v>25486958</v>
      </c>
      <c r="G11" s="13">
        <v>0</v>
      </c>
      <c r="H11" s="8">
        <v>0</v>
      </c>
      <c r="I11" s="13">
        <v>3390021</v>
      </c>
      <c r="J11" s="13">
        <v>0</v>
      </c>
      <c r="K11" s="49">
        <v>0</v>
      </c>
      <c r="L11" s="9">
        <v>1000</v>
      </c>
      <c r="M11" s="10">
        <f t="shared" si="1"/>
        <v>40061679</v>
      </c>
      <c r="N11" s="11">
        <f t="shared" si="0"/>
        <v>0.43315588922274278</v>
      </c>
    </row>
    <row r="12" spans="1:14" ht="38" x14ac:dyDescent="0.3">
      <c r="A12" s="25">
        <v>321</v>
      </c>
      <c r="B12" s="12" t="s">
        <v>21</v>
      </c>
      <c r="C12" s="13">
        <v>0</v>
      </c>
      <c r="D12" s="13">
        <v>4718294</v>
      </c>
      <c r="E12" s="6">
        <v>0</v>
      </c>
      <c r="F12" s="13">
        <v>2456929</v>
      </c>
      <c r="G12" s="13">
        <v>0</v>
      </c>
      <c r="H12" s="8">
        <v>0</v>
      </c>
      <c r="I12" s="13">
        <v>146415</v>
      </c>
      <c r="J12" s="13">
        <v>0</v>
      </c>
      <c r="K12" s="48">
        <v>0</v>
      </c>
      <c r="L12" s="9">
        <v>0</v>
      </c>
      <c r="M12" s="10">
        <f t="shared" si="1"/>
        <v>7321638</v>
      </c>
      <c r="N12" s="11">
        <f t="shared" si="0"/>
        <v>7.9163197789514111E-2</v>
      </c>
    </row>
    <row r="13" spans="1:14" ht="39" customHeight="1" x14ac:dyDescent="0.3">
      <c r="A13" s="25">
        <v>322</v>
      </c>
      <c r="B13" s="12" t="s">
        <v>20</v>
      </c>
      <c r="C13" s="13">
        <v>0</v>
      </c>
      <c r="D13" s="13">
        <v>0</v>
      </c>
      <c r="E13" s="6">
        <v>0</v>
      </c>
      <c r="F13" s="13">
        <v>962652</v>
      </c>
      <c r="G13" s="13">
        <v>0</v>
      </c>
      <c r="H13" s="8">
        <v>0</v>
      </c>
      <c r="I13" s="13">
        <v>0</v>
      </c>
      <c r="J13" s="13">
        <v>0</v>
      </c>
      <c r="K13" s="48">
        <v>0</v>
      </c>
      <c r="L13" s="9">
        <v>0</v>
      </c>
      <c r="M13" s="10">
        <f t="shared" si="1"/>
        <v>962652</v>
      </c>
      <c r="N13" s="11">
        <f t="shared" si="0"/>
        <v>1.0408410068685633E-2</v>
      </c>
    </row>
    <row r="14" spans="1:14" ht="38" x14ac:dyDescent="0.3">
      <c r="A14" s="25">
        <v>325</v>
      </c>
      <c r="B14" s="12" t="s">
        <v>39</v>
      </c>
      <c r="C14" s="13">
        <v>0</v>
      </c>
      <c r="D14" s="13">
        <v>0</v>
      </c>
      <c r="E14" s="6">
        <v>0</v>
      </c>
      <c r="F14" s="13">
        <v>0</v>
      </c>
      <c r="G14" s="13">
        <v>0</v>
      </c>
      <c r="H14" s="8">
        <v>0</v>
      </c>
      <c r="I14" s="13">
        <v>0</v>
      </c>
      <c r="J14" s="13">
        <v>0</v>
      </c>
      <c r="K14" s="48">
        <v>0</v>
      </c>
      <c r="L14" s="9">
        <v>0</v>
      </c>
      <c r="M14" s="10">
        <f t="shared" si="1"/>
        <v>0</v>
      </c>
      <c r="N14" s="11">
        <f t="shared" si="0"/>
        <v>0</v>
      </c>
    </row>
    <row r="15" spans="1:14" ht="33" customHeight="1" x14ac:dyDescent="0.3">
      <c r="A15" s="25">
        <v>330</v>
      </c>
      <c r="B15" s="16" t="s">
        <v>19</v>
      </c>
      <c r="C15" s="13">
        <v>0</v>
      </c>
      <c r="D15" s="13">
        <v>4319001</v>
      </c>
      <c r="E15" s="6">
        <v>0</v>
      </c>
      <c r="F15" s="13">
        <v>0</v>
      </c>
      <c r="G15" s="13">
        <v>0</v>
      </c>
      <c r="H15" s="8">
        <v>0</v>
      </c>
      <c r="I15" s="13">
        <v>0</v>
      </c>
      <c r="J15" s="13">
        <v>0</v>
      </c>
      <c r="K15" s="48">
        <v>0</v>
      </c>
      <c r="L15" s="9">
        <v>0</v>
      </c>
      <c r="M15" s="10">
        <f t="shared" si="1"/>
        <v>4319001</v>
      </c>
      <c r="N15" s="11">
        <f t="shared" si="0"/>
        <v>4.669801080251567E-2</v>
      </c>
    </row>
    <row r="16" spans="1:14" ht="38" x14ac:dyDescent="0.3">
      <c r="A16" s="25">
        <v>331</v>
      </c>
      <c r="B16" s="16" t="s">
        <v>42</v>
      </c>
      <c r="C16" s="13">
        <v>0</v>
      </c>
      <c r="D16" s="13">
        <v>81270</v>
      </c>
      <c r="E16" s="6">
        <v>0</v>
      </c>
      <c r="F16" s="13">
        <v>0</v>
      </c>
      <c r="G16" s="13">
        <v>0</v>
      </c>
      <c r="H16" s="8">
        <v>0</v>
      </c>
      <c r="I16" s="13">
        <v>0</v>
      </c>
      <c r="J16" s="13">
        <v>0</v>
      </c>
      <c r="K16" s="48">
        <v>0</v>
      </c>
      <c r="L16" s="9">
        <v>0</v>
      </c>
      <c r="M16" s="10">
        <f t="shared" si="1"/>
        <v>81270</v>
      </c>
      <c r="N16" s="11">
        <f t="shared" si="0"/>
        <v>8.7870952980109262E-4</v>
      </c>
    </row>
    <row r="17" spans="1:14" ht="28.5" customHeight="1" x14ac:dyDescent="0.3">
      <c r="A17" s="25">
        <v>340</v>
      </c>
      <c r="B17" s="16" t="s">
        <v>18</v>
      </c>
      <c r="C17" s="13">
        <v>0</v>
      </c>
      <c r="D17" s="13">
        <v>82544</v>
      </c>
      <c r="E17" s="6">
        <v>0</v>
      </c>
      <c r="F17" s="18">
        <v>88013</v>
      </c>
      <c r="G17" s="13">
        <v>0</v>
      </c>
      <c r="H17" s="8">
        <v>0</v>
      </c>
      <c r="I17" s="13">
        <v>22781</v>
      </c>
      <c r="J17" s="13">
        <v>0</v>
      </c>
      <c r="K17" s="48">
        <v>0</v>
      </c>
      <c r="L17" s="9">
        <v>0</v>
      </c>
      <c r="M17" s="10">
        <f t="shared" si="1"/>
        <v>193338</v>
      </c>
      <c r="N17" s="11">
        <f t="shared" si="0"/>
        <v>2.0904139666873831E-3</v>
      </c>
    </row>
    <row r="18" spans="1:14" ht="38" x14ac:dyDescent="0.3">
      <c r="A18" s="25">
        <v>350</v>
      </c>
      <c r="B18" s="16" t="s">
        <v>17</v>
      </c>
      <c r="C18" s="13">
        <v>0</v>
      </c>
      <c r="D18" s="13">
        <v>0</v>
      </c>
      <c r="E18" s="6">
        <v>0</v>
      </c>
      <c r="F18" s="18">
        <v>0</v>
      </c>
      <c r="G18" s="13">
        <v>0</v>
      </c>
      <c r="H18" s="8">
        <v>0</v>
      </c>
      <c r="I18" s="13">
        <v>0</v>
      </c>
      <c r="J18" s="13">
        <v>0</v>
      </c>
      <c r="K18" s="48">
        <v>0</v>
      </c>
      <c r="L18" s="9">
        <v>0</v>
      </c>
      <c r="M18" s="10">
        <f t="shared" si="1"/>
        <v>0</v>
      </c>
      <c r="N18" s="11">
        <f t="shared" si="0"/>
        <v>0</v>
      </c>
    </row>
    <row r="19" spans="1:14" ht="57" x14ac:dyDescent="0.3">
      <c r="A19" s="25">
        <v>360</v>
      </c>
      <c r="B19" s="16" t="s">
        <v>83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0">
        <f t="shared" si="1"/>
        <v>0</v>
      </c>
      <c r="N19" s="11">
        <f t="shared" si="0"/>
        <v>0</v>
      </c>
    </row>
    <row r="20" spans="1:14" ht="38" x14ac:dyDescent="0.3">
      <c r="A20" s="25">
        <v>370</v>
      </c>
      <c r="B20" s="16" t="s">
        <v>15</v>
      </c>
      <c r="C20" s="13">
        <v>0</v>
      </c>
      <c r="D20" s="13">
        <v>0</v>
      </c>
      <c r="E20" s="6">
        <v>0</v>
      </c>
      <c r="F20" s="18">
        <v>0</v>
      </c>
      <c r="G20" s="13">
        <v>0</v>
      </c>
      <c r="H20" s="8">
        <v>0</v>
      </c>
      <c r="I20" s="13">
        <v>0</v>
      </c>
      <c r="J20" s="13">
        <v>0</v>
      </c>
      <c r="K20" s="48">
        <v>0</v>
      </c>
      <c r="L20" s="9">
        <v>0</v>
      </c>
      <c r="M20" s="10">
        <f t="shared" si="1"/>
        <v>0</v>
      </c>
      <c r="N20" s="11">
        <f t="shared" si="0"/>
        <v>0</v>
      </c>
    </row>
    <row r="21" spans="1:14" ht="57" x14ac:dyDescent="0.3">
      <c r="A21" s="25">
        <v>381</v>
      </c>
      <c r="B21" s="16" t="s">
        <v>14</v>
      </c>
      <c r="C21" s="13">
        <v>0</v>
      </c>
      <c r="D21" s="13">
        <v>54966</v>
      </c>
      <c r="E21" s="6">
        <v>0</v>
      </c>
      <c r="F21" s="18">
        <v>0</v>
      </c>
      <c r="G21" s="13">
        <v>0</v>
      </c>
      <c r="H21" s="8">
        <v>0</v>
      </c>
      <c r="I21" s="13">
        <v>0</v>
      </c>
      <c r="J21" s="13">
        <v>0</v>
      </c>
      <c r="K21" s="48">
        <v>0</v>
      </c>
      <c r="L21" s="9">
        <v>0</v>
      </c>
      <c r="M21" s="10">
        <f t="shared" si="1"/>
        <v>54966</v>
      </c>
      <c r="N21" s="11">
        <f t="shared" si="0"/>
        <v>5.9430476208990836E-4</v>
      </c>
    </row>
    <row r="22" spans="1:14" ht="38" x14ac:dyDescent="0.3">
      <c r="A22" s="26">
        <v>405</v>
      </c>
      <c r="B22" s="19" t="s">
        <v>47</v>
      </c>
      <c r="C22" s="13">
        <v>0</v>
      </c>
      <c r="D22" s="13">
        <v>0</v>
      </c>
      <c r="E22" s="6">
        <v>0</v>
      </c>
      <c r="F22" s="18">
        <v>0</v>
      </c>
      <c r="G22" s="13">
        <v>0</v>
      </c>
      <c r="H22" s="8">
        <v>0</v>
      </c>
      <c r="I22" s="13">
        <v>0</v>
      </c>
      <c r="J22" s="13">
        <v>0</v>
      </c>
      <c r="K22" s="48">
        <v>0</v>
      </c>
      <c r="L22" s="9">
        <v>0</v>
      </c>
      <c r="M22" s="10">
        <f t="shared" si="1"/>
        <v>0</v>
      </c>
      <c r="N22" s="11">
        <f t="shared" si="0"/>
        <v>0</v>
      </c>
    </row>
    <row r="23" spans="1:14" ht="31.5" customHeight="1" x14ac:dyDescent="0.3">
      <c r="A23" s="25">
        <v>410</v>
      </c>
      <c r="B23" s="16" t="s">
        <v>40</v>
      </c>
      <c r="C23" s="13">
        <v>0</v>
      </c>
      <c r="D23" s="13">
        <v>0</v>
      </c>
      <c r="E23" s="6">
        <v>0</v>
      </c>
      <c r="F23" s="18">
        <v>0</v>
      </c>
      <c r="G23" s="13">
        <v>0</v>
      </c>
      <c r="H23" s="8">
        <v>0</v>
      </c>
      <c r="I23" s="13">
        <v>0</v>
      </c>
      <c r="J23" s="13">
        <v>0</v>
      </c>
      <c r="K23" s="48">
        <v>0</v>
      </c>
      <c r="L23" s="9">
        <v>0</v>
      </c>
      <c r="M23" s="10">
        <f t="shared" si="1"/>
        <v>0</v>
      </c>
      <c r="N23" s="11">
        <f t="shared" si="0"/>
        <v>0</v>
      </c>
    </row>
    <row r="24" spans="1:14" ht="56.25" customHeight="1" x14ac:dyDescent="0.3">
      <c r="A24" s="24">
        <v>415</v>
      </c>
      <c r="B24" s="20" t="s">
        <v>43</v>
      </c>
      <c r="C24" s="13">
        <v>0</v>
      </c>
      <c r="D24" s="13">
        <v>52166</v>
      </c>
      <c r="E24" s="6">
        <v>0</v>
      </c>
      <c r="F24" s="18">
        <v>51963</v>
      </c>
      <c r="G24" s="13">
        <v>0</v>
      </c>
      <c r="H24" s="8">
        <v>0</v>
      </c>
      <c r="I24" s="13">
        <v>33417</v>
      </c>
      <c r="J24" s="13">
        <v>0</v>
      </c>
      <c r="K24" s="48">
        <v>0</v>
      </c>
      <c r="L24" s="9">
        <v>0</v>
      </c>
      <c r="M24" s="10">
        <f t="shared" si="1"/>
        <v>137546</v>
      </c>
      <c r="N24" s="11">
        <f t="shared" si="0"/>
        <v>1.487178306706301E-3</v>
      </c>
    </row>
    <row r="25" spans="1:14" ht="56.25" customHeight="1" x14ac:dyDescent="0.3">
      <c r="A25" s="24">
        <v>420</v>
      </c>
      <c r="B25" s="20" t="s">
        <v>41</v>
      </c>
      <c r="C25" s="13">
        <v>0</v>
      </c>
      <c r="D25" s="13">
        <v>0</v>
      </c>
      <c r="E25" s="6">
        <v>0</v>
      </c>
      <c r="F25" s="18">
        <v>0</v>
      </c>
      <c r="G25" s="13">
        <v>0</v>
      </c>
      <c r="H25" s="8">
        <v>0</v>
      </c>
      <c r="I25" s="13">
        <v>0</v>
      </c>
      <c r="J25" s="13">
        <v>0</v>
      </c>
      <c r="K25" s="48">
        <v>0</v>
      </c>
      <c r="L25" s="9">
        <v>0</v>
      </c>
      <c r="M25" s="10">
        <f t="shared" si="1"/>
        <v>0</v>
      </c>
      <c r="N25" s="11">
        <f t="shared" si="0"/>
        <v>0</v>
      </c>
    </row>
    <row r="26" spans="1:14" ht="38.25" customHeight="1" x14ac:dyDescent="0.3">
      <c r="A26" s="24">
        <v>435</v>
      </c>
      <c r="B26" s="20" t="s">
        <v>13</v>
      </c>
      <c r="C26" s="13">
        <v>0</v>
      </c>
      <c r="D26" s="13">
        <v>0</v>
      </c>
      <c r="E26" s="6">
        <v>0</v>
      </c>
      <c r="F26" s="18">
        <v>0</v>
      </c>
      <c r="G26" s="13">
        <v>0</v>
      </c>
      <c r="H26" s="8">
        <v>0</v>
      </c>
      <c r="I26" s="13">
        <v>0</v>
      </c>
      <c r="J26" s="13">
        <v>0</v>
      </c>
      <c r="K26" s="48">
        <v>0</v>
      </c>
      <c r="L26" s="9">
        <v>0</v>
      </c>
      <c r="M26" s="10">
        <f t="shared" si="1"/>
        <v>0</v>
      </c>
      <c r="N26" s="11">
        <f t="shared" si="0"/>
        <v>0</v>
      </c>
    </row>
    <row r="27" spans="1:14" ht="38" x14ac:dyDescent="0.3">
      <c r="A27" s="25">
        <v>440</v>
      </c>
      <c r="B27" s="16" t="s">
        <v>12</v>
      </c>
      <c r="C27" s="13">
        <v>0</v>
      </c>
      <c r="D27" s="13">
        <v>0</v>
      </c>
      <c r="E27" s="6">
        <v>0</v>
      </c>
      <c r="F27" s="18">
        <v>0</v>
      </c>
      <c r="G27" s="13">
        <v>0</v>
      </c>
      <c r="H27" s="8">
        <v>0</v>
      </c>
      <c r="I27" s="13">
        <v>0</v>
      </c>
      <c r="J27" s="13">
        <v>0</v>
      </c>
      <c r="K27" s="48">
        <v>0</v>
      </c>
      <c r="L27" s="9">
        <v>0</v>
      </c>
      <c r="M27" s="10">
        <f t="shared" si="1"/>
        <v>0</v>
      </c>
      <c r="N27" s="11">
        <f t="shared" si="0"/>
        <v>0</v>
      </c>
    </row>
    <row r="28" spans="1:14" ht="57" x14ac:dyDescent="0.3">
      <c r="A28" s="25">
        <v>450</v>
      </c>
      <c r="B28" s="16" t="s">
        <v>49</v>
      </c>
      <c r="C28" s="13">
        <v>0</v>
      </c>
      <c r="D28" s="13">
        <v>0</v>
      </c>
      <c r="E28" s="6">
        <v>0</v>
      </c>
      <c r="F28" s="18">
        <v>0</v>
      </c>
      <c r="G28" s="13">
        <v>0</v>
      </c>
      <c r="H28" s="8">
        <v>0</v>
      </c>
      <c r="I28" s="13">
        <v>0</v>
      </c>
      <c r="J28" s="13">
        <v>0</v>
      </c>
      <c r="K28" s="48">
        <v>0</v>
      </c>
      <c r="L28" s="9">
        <v>0</v>
      </c>
      <c r="M28" s="10">
        <f t="shared" si="1"/>
        <v>0</v>
      </c>
      <c r="N28" s="11">
        <f t="shared" si="0"/>
        <v>0</v>
      </c>
    </row>
    <row r="29" spans="1:14" ht="19" x14ac:dyDescent="0.3">
      <c r="A29" s="25">
        <v>455</v>
      </c>
      <c r="B29" s="16" t="s">
        <v>11</v>
      </c>
      <c r="C29" s="13">
        <v>0</v>
      </c>
      <c r="D29" s="13">
        <v>0</v>
      </c>
      <c r="E29" s="6">
        <v>0</v>
      </c>
      <c r="F29" s="18">
        <v>0</v>
      </c>
      <c r="G29" s="13">
        <v>0</v>
      </c>
      <c r="H29" s="8">
        <v>0</v>
      </c>
      <c r="I29" s="13">
        <v>0</v>
      </c>
      <c r="J29" s="13">
        <v>0</v>
      </c>
      <c r="K29" s="48">
        <v>0</v>
      </c>
      <c r="L29" s="9">
        <v>0</v>
      </c>
      <c r="M29" s="10">
        <f t="shared" si="1"/>
        <v>0</v>
      </c>
      <c r="N29" s="11">
        <f t="shared" si="0"/>
        <v>0</v>
      </c>
    </row>
    <row r="30" spans="1:14" ht="19" x14ac:dyDescent="0.3">
      <c r="A30" s="25">
        <v>460</v>
      </c>
      <c r="B30" s="16" t="s">
        <v>16</v>
      </c>
      <c r="C30" s="13">
        <v>0</v>
      </c>
      <c r="D30" s="13">
        <v>5320</v>
      </c>
      <c r="E30" s="6">
        <v>0</v>
      </c>
      <c r="F30" s="18">
        <v>16750</v>
      </c>
      <c r="G30" s="13">
        <v>0</v>
      </c>
      <c r="H30" s="8">
        <v>0</v>
      </c>
      <c r="I30" s="13">
        <v>0</v>
      </c>
      <c r="J30" s="13">
        <v>0</v>
      </c>
      <c r="K30" s="48">
        <v>0</v>
      </c>
      <c r="L30" s="9">
        <v>0</v>
      </c>
      <c r="M30" s="10"/>
      <c r="N30" s="11"/>
    </row>
    <row r="31" spans="1:14" ht="57" x14ac:dyDescent="0.3">
      <c r="A31" s="25">
        <v>465</v>
      </c>
      <c r="B31" s="16" t="s">
        <v>44</v>
      </c>
      <c r="C31" s="13">
        <v>0</v>
      </c>
      <c r="D31" s="13">
        <v>0</v>
      </c>
      <c r="E31" s="6">
        <v>0</v>
      </c>
      <c r="F31" s="18">
        <v>0</v>
      </c>
      <c r="G31" s="13">
        <v>0</v>
      </c>
      <c r="H31" s="8">
        <v>0</v>
      </c>
      <c r="I31" s="13">
        <v>0</v>
      </c>
      <c r="J31" s="13">
        <v>0</v>
      </c>
      <c r="K31" s="48">
        <v>0</v>
      </c>
      <c r="L31" s="9">
        <v>0</v>
      </c>
      <c r="M31" s="10">
        <f t="shared" si="1"/>
        <v>0</v>
      </c>
      <c r="N31" s="11">
        <f t="shared" ref="N31:N40" si="2">M31/$M$40</f>
        <v>0</v>
      </c>
    </row>
    <row r="32" spans="1:14" ht="33.75" customHeight="1" x14ac:dyDescent="0.3">
      <c r="A32" s="25">
        <v>480</v>
      </c>
      <c r="B32" s="16" t="s">
        <v>10</v>
      </c>
      <c r="C32" s="13">
        <v>0</v>
      </c>
      <c r="D32" s="13">
        <v>0</v>
      </c>
      <c r="E32" s="6">
        <v>0</v>
      </c>
      <c r="F32" s="18">
        <v>0</v>
      </c>
      <c r="G32" s="13">
        <v>0</v>
      </c>
      <c r="H32" s="8">
        <v>0</v>
      </c>
      <c r="I32" s="13">
        <v>0</v>
      </c>
      <c r="J32" s="13">
        <v>0</v>
      </c>
      <c r="K32" s="48">
        <v>0</v>
      </c>
      <c r="L32" s="9">
        <v>0</v>
      </c>
      <c r="M32" s="10">
        <f t="shared" si="1"/>
        <v>0</v>
      </c>
      <c r="N32" s="11">
        <f t="shared" si="2"/>
        <v>0</v>
      </c>
    </row>
    <row r="33" spans="1:17" ht="19" x14ac:dyDescent="0.3">
      <c r="A33" s="25">
        <v>485</v>
      </c>
      <c r="B33" s="16" t="s">
        <v>9</v>
      </c>
      <c r="C33" s="13">
        <v>0</v>
      </c>
      <c r="D33" s="13">
        <v>2002720</v>
      </c>
      <c r="E33" s="6">
        <v>0</v>
      </c>
      <c r="F33" s="18">
        <v>2958151</v>
      </c>
      <c r="G33" s="13">
        <v>0</v>
      </c>
      <c r="H33" s="8">
        <v>0</v>
      </c>
      <c r="I33" s="13">
        <v>0</v>
      </c>
      <c r="J33" s="13">
        <v>0</v>
      </c>
      <c r="K33" s="48">
        <v>0</v>
      </c>
      <c r="L33" s="9">
        <v>0</v>
      </c>
      <c r="M33" s="10">
        <f t="shared" si="1"/>
        <v>4960871</v>
      </c>
      <c r="N33" s="11">
        <f t="shared" si="2"/>
        <v>5.363805369526118E-2</v>
      </c>
    </row>
    <row r="34" spans="1:17" ht="52.5" customHeight="1" x14ac:dyDescent="0.3">
      <c r="A34" s="25">
        <v>495</v>
      </c>
      <c r="B34" s="16" t="s">
        <v>8</v>
      </c>
      <c r="C34" s="13">
        <v>0</v>
      </c>
      <c r="D34" s="13">
        <v>0</v>
      </c>
      <c r="E34" s="6">
        <v>0</v>
      </c>
      <c r="F34" s="18">
        <v>0</v>
      </c>
      <c r="G34" s="13">
        <v>0</v>
      </c>
      <c r="H34" s="8">
        <v>0</v>
      </c>
      <c r="I34" s="13">
        <v>0</v>
      </c>
      <c r="J34" s="13">
        <v>0</v>
      </c>
      <c r="K34" s="48">
        <v>0</v>
      </c>
      <c r="L34" s="9">
        <v>0</v>
      </c>
      <c r="M34" s="10">
        <f t="shared" si="1"/>
        <v>0</v>
      </c>
      <c r="N34" s="11">
        <f t="shared" si="2"/>
        <v>0</v>
      </c>
    </row>
    <row r="35" spans="1:17" ht="76" x14ac:dyDescent="0.3">
      <c r="A35" s="25">
        <v>496</v>
      </c>
      <c r="B35" s="16" t="s">
        <v>48</v>
      </c>
      <c r="C35" s="13">
        <v>0</v>
      </c>
      <c r="D35" s="13">
        <v>0</v>
      </c>
      <c r="E35" s="6">
        <v>0</v>
      </c>
      <c r="F35" s="18">
        <v>0</v>
      </c>
      <c r="G35" s="13">
        <v>0</v>
      </c>
      <c r="H35" s="8">
        <v>0</v>
      </c>
      <c r="I35" s="13">
        <v>0</v>
      </c>
      <c r="J35" s="13">
        <v>0</v>
      </c>
      <c r="K35" s="48">
        <v>0</v>
      </c>
      <c r="L35" s="9">
        <v>0</v>
      </c>
      <c r="M35" s="10">
        <f t="shared" si="1"/>
        <v>0</v>
      </c>
      <c r="N35" s="11">
        <f t="shared" si="2"/>
        <v>0</v>
      </c>
    </row>
    <row r="36" spans="1:17" ht="38" x14ac:dyDescent="0.3">
      <c r="A36" s="25">
        <v>498</v>
      </c>
      <c r="B36" s="16" t="s">
        <v>45</v>
      </c>
      <c r="C36" s="13">
        <v>0</v>
      </c>
      <c r="D36" s="13">
        <v>116090</v>
      </c>
      <c r="E36" s="6">
        <v>0</v>
      </c>
      <c r="F36" s="13">
        <v>104482</v>
      </c>
      <c r="G36" s="13">
        <v>0</v>
      </c>
      <c r="H36" s="8">
        <v>0</v>
      </c>
      <c r="I36" s="13">
        <v>0</v>
      </c>
      <c r="J36" s="13">
        <v>0</v>
      </c>
      <c r="K36" s="48">
        <v>0</v>
      </c>
      <c r="L36" s="9">
        <v>0</v>
      </c>
      <c r="M36" s="10">
        <f t="shared" si="1"/>
        <v>220572</v>
      </c>
      <c r="N36" s="11">
        <f t="shared" si="2"/>
        <v>2.3848741036949254E-3</v>
      </c>
    </row>
    <row r="37" spans="1:17" ht="57" x14ac:dyDescent="0.3">
      <c r="A37" s="27" t="s">
        <v>7</v>
      </c>
      <c r="B37" s="19" t="s">
        <v>6</v>
      </c>
      <c r="C37" s="13">
        <v>0</v>
      </c>
      <c r="D37" s="32">
        <v>195672</v>
      </c>
      <c r="E37" s="6">
        <v>0</v>
      </c>
      <c r="F37" s="32">
        <v>0</v>
      </c>
      <c r="G37" s="13">
        <v>0</v>
      </c>
      <c r="H37" s="8">
        <v>0</v>
      </c>
      <c r="I37" s="32">
        <v>0</v>
      </c>
      <c r="J37" s="13">
        <f>6500+9786</f>
        <v>16286</v>
      </c>
      <c r="K37" s="50">
        <v>1960</v>
      </c>
      <c r="L37" s="9">
        <v>0</v>
      </c>
      <c r="M37" s="10">
        <f t="shared" si="1"/>
        <v>213918</v>
      </c>
      <c r="N37" s="11">
        <f t="shared" si="2"/>
        <v>2.3129295582132413E-3</v>
      </c>
      <c r="P37" s="3"/>
    </row>
    <row r="38" spans="1:17" ht="19" x14ac:dyDescent="0.3">
      <c r="A38" s="28"/>
      <c r="B38" s="16" t="s">
        <v>50</v>
      </c>
      <c r="C38" s="13">
        <v>0</v>
      </c>
      <c r="D38" s="13">
        <v>0</v>
      </c>
      <c r="E38" s="6">
        <v>0</v>
      </c>
      <c r="F38" s="13">
        <v>0</v>
      </c>
      <c r="G38" s="13">
        <v>0</v>
      </c>
      <c r="H38" s="8">
        <v>0</v>
      </c>
      <c r="I38" s="13">
        <v>0</v>
      </c>
      <c r="J38" s="13">
        <f>39887+3603711</f>
        <v>3643598</v>
      </c>
      <c r="K38" s="13">
        <f>720748+3189</f>
        <v>723937</v>
      </c>
      <c r="L38" s="9">
        <v>0</v>
      </c>
      <c r="M38" s="10">
        <f t="shared" si="1"/>
        <v>4367535</v>
      </c>
      <c r="N38" s="11">
        <f t="shared" si="2"/>
        <v>4.7222771333084959E-2</v>
      </c>
      <c r="P38" s="3"/>
    </row>
    <row r="39" spans="1:17" ht="25.5" customHeight="1" thickBot="1" x14ac:dyDescent="0.35">
      <c r="A39" s="28"/>
      <c r="B39" s="19" t="s">
        <v>5</v>
      </c>
      <c r="C39" s="32">
        <v>0</v>
      </c>
      <c r="D39" s="94">
        <v>0</v>
      </c>
      <c r="E39" s="95">
        <v>0</v>
      </c>
      <c r="F39" s="94">
        <v>0</v>
      </c>
      <c r="G39" s="32">
        <v>0</v>
      </c>
      <c r="H39" s="34">
        <v>0</v>
      </c>
      <c r="I39" s="94">
        <v>0</v>
      </c>
      <c r="J39" s="32">
        <v>0</v>
      </c>
      <c r="K39" s="94">
        <v>0</v>
      </c>
      <c r="L39" s="96">
        <v>0</v>
      </c>
      <c r="M39" s="30">
        <f t="shared" si="1"/>
        <v>0</v>
      </c>
      <c r="N39" s="97">
        <f t="shared" si="2"/>
        <v>0</v>
      </c>
      <c r="P39" s="2"/>
      <c r="Q39" s="3"/>
    </row>
    <row r="40" spans="1:17" s="31" customFormat="1" ht="20" thickBot="1" x14ac:dyDescent="0.35">
      <c r="A40" s="132" t="s">
        <v>4</v>
      </c>
      <c r="B40" s="133"/>
      <c r="C40" s="100">
        <f>SUM(C4:C39)</f>
        <v>313831</v>
      </c>
      <c r="D40" s="100">
        <f>SUM(D4:D39)</f>
        <v>33872546</v>
      </c>
      <c r="E40" s="100">
        <f t="shared" ref="E40:L40" si="3">SUM(E4:E39)</f>
        <v>517821</v>
      </c>
      <c r="F40" s="100">
        <f t="shared" si="3"/>
        <v>44796315</v>
      </c>
      <c r="G40" s="100">
        <f t="shared" si="3"/>
        <v>1836954</v>
      </c>
      <c r="H40" s="100">
        <f t="shared" si="3"/>
        <v>0</v>
      </c>
      <c r="I40" s="100">
        <f t="shared" si="3"/>
        <v>5361540</v>
      </c>
      <c r="J40" s="100">
        <f t="shared" si="3"/>
        <v>4845041</v>
      </c>
      <c r="K40" s="100">
        <f t="shared" si="3"/>
        <v>963923</v>
      </c>
      <c r="L40" s="100">
        <f t="shared" si="3"/>
        <v>2000</v>
      </c>
      <c r="M40" s="100">
        <f>SUM(M4:M39)</f>
        <v>92487901</v>
      </c>
      <c r="N40" s="101">
        <f t="shared" si="2"/>
        <v>1</v>
      </c>
      <c r="Q40" s="62"/>
    </row>
    <row r="41" spans="1:17" ht="6" customHeight="1" thickBot="1" x14ac:dyDescent="0.35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22"/>
      <c r="P41" s="3"/>
    </row>
    <row r="42" spans="1:17" ht="22.5" customHeight="1" thickTop="1" thickBot="1" x14ac:dyDescent="0.35">
      <c r="A42" s="116" t="s">
        <v>3</v>
      </c>
      <c r="B42" s="117"/>
      <c r="C42" s="38">
        <v>40512089.278192542</v>
      </c>
      <c r="D42" s="38">
        <v>124383101.79705054</v>
      </c>
      <c r="E42" s="39">
        <v>71343687.450379908</v>
      </c>
      <c r="F42" s="39">
        <v>86268658.107408538</v>
      </c>
      <c r="G42" s="39">
        <v>24869989.100389227</v>
      </c>
      <c r="H42" s="39">
        <v>2606766.1819350859</v>
      </c>
      <c r="I42" s="39">
        <v>30836023.376313772</v>
      </c>
      <c r="J42" s="36">
        <v>0</v>
      </c>
      <c r="K42" s="36">
        <v>0</v>
      </c>
      <c r="L42" s="36">
        <v>796881.93408886041</v>
      </c>
      <c r="M42" s="39">
        <v>389524888.81054783</v>
      </c>
      <c r="N42" s="37"/>
      <c r="O42" s="3"/>
      <c r="P42" s="3"/>
    </row>
    <row r="43" spans="1:17" s="31" customFormat="1" ht="21" thickTop="1" thickBot="1" x14ac:dyDescent="0.35">
      <c r="A43" s="118" t="s">
        <v>2</v>
      </c>
      <c r="B43" s="119"/>
      <c r="C43" s="43">
        <f>C40/C42</f>
        <v>7.7466012143919145E-3</v>
      </c>
      <c r="D43" s="43">
        <f t="shared" ref="D43:L43" si="4">D40/D42</f>
        <v>0.27232433916359539</v>
      </c>
      <c r="E43" s="43">
        <f t="shared" si="4"/>
        <v>7.2581193726515541E-3</v>
      </c>
      <c r="F43" s="43">
        <f>F40/F42</f>
        <v>0.51926523470698338</v>
      </c>
      <c r="G43" s="43">
        <f t="shared" si="4"/>
        <v>7.386227603820103E-2</v>
      </c>
      <c r="H43" s="43">
        <f t="shared" si="4"/>
        <v>0</v>
      </c>
      <c r="I43" s="43">
        <f t="shared" si="4"/>
        <v>0.1738726143306269</v>
      </c>
      <c r="J43" s="43" t="e">
        <f t="shared" si="4"/>
        <v>#DIV/0!</v>
      </c>
      <c r="K43" s="43" t="e">
        <f t="shared" si="4"/>
        <v>#DIV/0!</v>
      </c>
      <c r="L43" s="43">
        <f t="shared" si="4"/>
        <v>2.5097820824445741E-3</v>
      </c>
      <c r="M43" s="43">
        <f>M40/M42</f>
        <v>0.23743771876149122</v>
      </c>
      <c r="N43" s="61"/>
    </row>
    <row r="44" spans="1:17" x14ac:dyDescent="0.2">
      <c r="D44" s="2"/>
    </row>
    <row r="45" spans="1:17" x14ac:dyDescent="0.2">
      <c r="D45" s="2"/>
      <c r="I45" s="2"/>
      <c r="L45" s="2"/>
      <c r="M45" s="2"/>
    </row>
    <row r="46" spans="1:17" x14ac:dyDescent="0.2">
      <c r="D46" s="3"/>
      <c r="I46" s="3"/>
      <c r="M46" s="3"/>
    </row>
    <row r="47" spans="1:17" x14ac:dyDescent="0.2">
      <c r="M47" s="2"/>
    </row>
    <row r="50" spans="13:13" x14ac:dyDescent="0.2">
      <c r="M50" s="3"/>
    </row>
  </sheetData>
  <mergeCells count="9">
    <mergeCell ref="A40:B40"/>
    <mergeCell ref="A42:B42"/>
    <mergeCell ref="A43:B43"/>
    <mergeCell ref="A1:N1"/>
    <mergeCell ref="A2:A3"/>
    <mergeCell ref="B2:B3"/>
    <mergeCell ref="C2:L2"/>
    <mergeCell ref="M2:M3"/>
    <mergeCell ref="N2:N3"/>
  </mergeCells>
  <pageMargins left="0.7" right="0.7" top="0.75" bottom="0.75" header="0.3" footer="0.3"/>
  <pageSetup paperSize="9"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16" zoomScale="175" zoomScaleNormal="175" workbookViewId="0">
      <pane xSplit="1" ySplit="4" topLeftCell="B20" activePane="topRight" state="frozen"/>
      <selection activeCell="A16" sqref="A16"/>
      <selection pane="topRight" activeCell="B19" sqref="B19"/>
      <selection pane="bottomLeft" activeCell="A20" sqref="A20"/>
      <selection pane="bottomRight"/>
    </sheetView>
  </sheetViews>
  <sheetFormatPr baseColWidth="10" defaultColWidth="8.83203125" defaultRowHeight="14" x14ac:dyDescent="0.2"/>
  <cols>
    <col min="1" max="1" width="11.83203125" style="29" customWidth="1"/>
    <col min="2" max="2" width="25.5" style="1" customWidth="1"/>
    <col min="3" max="3" width="15.5" style="2" customWidth="1"/>
    <col min="4" max="4" width="19.5" style="1" customWidth="1"/>
    <col min="5" max="5" width="15.33203125" style="1" customWidth="1"/>
    <col min="6" max="6" width="20" style="1" customWidth="1"/>
    <col min="7" max="7" width="20.6640625" style="1" customWidth="1"/>
    <col min="8" max="8" width="18.1640625" style="1" customWidth="1"/>
    <col min="9" max="9" width="18.83203125" style="1" customWidth="1"/>
    <col min="10" max="11" width="17.33203125" style="1" customWidth="1"/>
    <col min="12" max="12" width="15.33203125" style="1" bestFit="1" customWidth="1"/>
    <col min="13" max="13" width="16.83203125" style="1" bestFit="1" customWidth="1"/>
    <col min="14" max="14" width="16.33203125" style="1" customWidth="1"/>
    <col min="15" max="15" width="16" style="1" bestFit="1" customWidth="1"/>
    <col min="16" max="16" width="15" style="1" bestFit="1" customWidth="1"/>
    <col min="17" max="17" width="14.5" style="1" bestFit="1" customWidth="1"/>
    <col min="18" max="16384" width="8.83203125" style="1"/>
  </cols>
  <sheetData>
    <row r="1" spans="1:14" ht="30" thickBot="1" x14ac:dyDescent="0.4">
      <c r="A1" s="131" t="s">
        <v>57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20" thickBot="1" x14ac:dyDescent="0.35">
      <c r="A2" s="121" t="s">
        <v>36</v>
      </c>
      <c r="B2" s="123" t="s">
        <v>35</v>
      </c>
      <c r="C2" s="125" t="s">
        <v>34</v>
      </c>
      <c r="D2" s="126"/>
      <c r="E2" s="126"/>
      <c r="F2" s="126"/>
      <c r="G2" s="126"/>
      <c r="H2" s="126"/>
      <c r="I2" s="126"/>
      <c r="J2" s="126"/>
      <c r="K2" s="126"/>
      <c r="L2" s="126"/>
      <c r="M2" s="127" t="s">
        <v>4</v>
      </c>
      <c r="N2" s="129" t="s">
        <v>30</v>
      </c>
    </row>
    <row r="3" spans="1:14" s="57" customFormat="1" ht="58.5" customHeight="1" thickTop="1" thickBot="1" x14ac:dyDescent="0.35">
      <c r="A3" s="122"/>
      <c r="B3" s="124"/>
      <c r="C3" s="54" t="s">
        <v>1</v>
      </c>
      <c r="D3" s="55" t="s">
        <v>0</v>
      </c>
      <c r="E3" s="55" t="s">
        <v>37</v>
      </c>
      <c r="F3" s="55" t="s">
        <v>38</v>
      </c>
      <c r="G3" s="55" t="s">
        <v>46</v>
      </c>
      <c r="H3" s="55" t="s">
        <v>33</v>
      </c>
      <c r="I3" s="56" t="s">
        <v>32</v>
      </c>
      <c r="J3" s="55" t="s">
        <v>31</v>
      </c>
      <c r="K3" s="56" t="s">
        <v>52</v>
      </c>
      <c r="L3" s="56" t="s">
        <v>51</v>
      </c>
      <c r="M3" s="128"/>
      <c r="N3" s="130"/>
    </row>
    <row r="4" spans="1:14" ht="24.75" customHeight="1" x14ac:dyDescent="0.3">
      <c r="A4" s="24">
        <v>110</v>
      </c>
      <c r="B4" s="4" t="s">
        <v>29</v>
      </c>
      <c r="C4" s="5">
        <f>APRIL!C4+MAY!C4+june!C4</f>
        <v>0</v>
      </c>
      <c r="D4" s="5">
        <f>APRIL!D4+MAY!D4+june!D4</f>
        <v>229760</v>
      </c>
      <c r="E4" s="5">
        <f>APRIL!E4+MAY!E4+june!E4</f>
        <v>0</v>
      </c>
      <c r="F4" s="5">
        <f>APRIL!F4+MAY!F4+june!F4</f>
        <v>219578</v>
      </c>
      <c r="G4" s="5">
        <f>APRIL!G4+MAY!G4+june!G4</f>
        <v>0</v>
      </c>
      <c r="H4" s="5">
        <f>APRIL!H4+MAY!H4+june!H4</f>
        <v>0</v>
      </c>
      <c r="I4" s="5">
        <f>APRIL!I4+MAY!I4+june!I4</f>
        <v>43521</v>
      </c>
      <c r="J4" s="5">
        <f>APRIL!J4+MAY!J4+june!J4</f>
        <v>0</v>
      </c>
      <c r="K4" s="5">
        <f>APRIL!K4+MAY!K4+june!K4</f>
        <v>2410</v>
      </c>
      <c r="L4" s="5">
        <f>APRIL!L4+MAY!L4+june!L4</f>
        <v>1000</v>
      </c>
      <c r="M4" s="10">
        <f>SUM(C4:L4)</f>
        <v>496269</v>
      </c>
      <c r="N4" s="11">
        <f t="shared" ref="N4:N40" si="0">M4/$M$40</f>
        <v>1.7157558257593984E-3</v>
      </c>
    </row>
    <row r="5" spans="1:14" ht="24.75" customHeight="1" x14ac:dyDescent="0.3">
      <c r="A5" s="25">
        <v>111</v>
      </c>
      <c r="B5" s="12" t="s">
        <v>28</v>
      </c>
      <c r="C5" s="5">
        <f>APRIL!C5+MAY!C5+june!C5</f>
        <v>265224</v>
      </c>
      <c r="D5" s="5">
        <f>APRIL!D5+MAY!D5+june!D5</f>
        <v>11163133</v>
      </c>
      <c r="E5" s="5">
        <f>APRIL!E5+MAY!E5+june!E5</f>
        <v>437620</v>
      </c>
      <c r="F5" s="5">
        <f>APRIL!F5+MAY!F5+june!F5</f>
        <v>13384507</v>
      </c>
      <c r="G5" s="5">
        <f>APRIL!G5+MAY!G5+june!G5</f>
        <v>2010178</v>
      </c>
      <c r="H5" s="5">
        <f>APRIL!H5+MAY!H5+june!H5</f>
        <v>0</v>
      </c>
      <c r="I5" s="5">
        <f>APRIL!I5+MAY!I5+june!I5</f>
        <v>5355184</v>
      </c>
      <c r="J5" s="5">
        <f>APRIL!J5+MAY!J5+june!J5</f>
        <v>1296916</v>
      </c>
      <c r="K5" s="5">
        <f>APRIL!K5+MAY!K5+june!K5</f>
        <v>259433</v>
      </c>
      <c r="L5" s="5">
        <f>APRIL!L5+MAY!L5+june!L5</f>
        <v>0</v>
      </c>
      <c r="M5" s="10">
        <f t="shared" ref="M5:M36" si="1">SUM(C5:L5)</f>
        <v>34172195</v>
      </c>
      <c r="N5" s="11">
        <f t="shared" si="0"/>
        <v>0.1181438748949384</v>
      </c>
    </row>
    <row r="6" spans="1:14" ht="38" x14ac:dyDescent="0.3">
      <c r="A6" s="25">
        <v>112</v>
      </c>
      <c r="B6" s="12" t="s">
        <v>27</v>
      </c>
      <c r="C6" s="5">
        <f>APRIL!C6+MAY!C6+june!C6</f>
        <v>0</v>
      </c>
      <c r="D6" s="5">
        <f>APRIL!D6+MAY!D6+june!D6</f>
        <v>0</v>
      </c>
      <c r="E6" s="5">
        <f>APRIL!E6+MAY!E6+june!E6</f>
        <v>0</v>
      </c>
      <c r="F6" s="5">
        <f>APRIL!F6+MAY!F6+june!F6</f>
        <v>0</v>
      </c>
      <c r="G6" s="5">
        <f>APRIL!G6+MAY!G6+june!G6</f>
        <v>0</v>
      </c>
      <c r="H6" s="5">
        <f>APRIL!H6+MAY!H6+june!H6</f>
        <v>0</v>
      </c>
      <c r="I6" s="5">
        <f>APRIL!I6+MAY!I6+june!I6</f>
        <v>0</v>
      </c>
      <c r="J6" s="5">
        <f>APRIL!J6+MAY!J6+june!J6</f>
        <v>0</v>
      </c>
      <c r="K6" s="5">
        <f>APRIL!K6+MAY!K6+june!K6</f>
        <v>0</v>
      </c>
      <c r="L6" s="5">
        <f>APRIL!L6+MAY!L6+june!L6</f>
        <v>0</v>
      </c>
      <c r="M6" s="10">
        <f t="shared" si="1"/>
        <v>0</v>
      </c>
      <c r="N6" s="11">
        <f t="shared" si="0"/>
        <v>0</v>
      </c>
    </row>
    <row r="7" spans="1:14" ht="38" x14ac:dyDescent="0.3">
      <c r="A7" s="25">
        <v>113</v>
      </c>
      <c r="B7" s="12" t="s">
        <v>26</v>
      </c>
      <c r="C7" s="5">
        <f>APRIL!C7+MAY!C7+june!C7</f>
        <v>0</v>
      </c>
      <c r="D7" s="5">
        <f>APRIL!D7+MAY!D7+june!D7</f>
        <v>0</v>
      </c>
      <c r="E7" s="5">
        <f>APRIL!E7+MAY!E7+june!E7</f>
        <v>0</v>
      </c>
      <c r="F7" s="5">
        <f>APRIL!F7+MAY!F7+june!F7</f>
        <v>0</v>
      </c>
      <c r="G7" s="5">
        <f>APRIL!G7+MAY!G7+june!G7</f>
        <v>0</v>
      </c>
      <c r="H7" s="5">
        <f>APRIL!H7+MAY!H7+june!H7</f>
        <v>0</v>
      </c>
      <c r="I7" s="5">
        <f>APRIL!I7+MAY!I7+june!I7</f>
        <v>0</v>
      </c>
      <c r="J7" s="5">
        <f>APRIL!J7+MAY!J7+june!J7</f>
        <v>0</v>
      </c>
      <c r="K7" s="5">
        <f>APRIL!K7+MAY!K7+june!K7</f>
        <v>0</v>
      </c>
      <c r="L7" s="5">
        <f>APRIL!L7+MAY!L7+june!L7</f>
        <v>0</v>
      </c>
      <c r="M7" s="10">
        <f t="shared" si="1"/>
        <v>0</v>
      </c>
      <c r="N7" s="11">
        <f t="shared" si="0"/>
        <v>0</v>
      </c>
    </row>
    <row r="8" spans="1:14" ht="27" customHeight="1" x14ac:dyDescent="0.3">
      <c r="A8" s="25">
        <v>140</v>
      </c>
      <c r="B8" s="12" t="s">
        <v>25</v>
      </c>
      <c r="C8" s="5">
        <f>APRIL!C8+MAY!C8+june!C8</f>
        <v>584850</v>
      </c>
      <c r="D8" s="5">
        <f>APRIL!D8+MAY!D8+june!D8</f>
        <v>6962812</v>
      </c>
      <c r="E8" s="5">
        <f>APRIL!E8+MAY!E8+june!E8</f>
        <v>965004</v>
      </c>
      <c r="F8" s="5">
        <f>APRIL!F8+MAY!F8+june!F8</f>
        <v>8684658</v>
      </c>
      <c r="G8" s="5">
        <f>APRIL!G8+MAY!G8+june!G8</f>
        <v>901176</v>
      </c>
      <c r="H8" s="5">
        <f>APRIL!H8+MAY!H8+june!H8</f>
        <v>0</v>
      </c>
      <c r="I8" s="5">
        <f>APRIL!I8+MAY!I8+june!I8</f>
        <v>2457502</v>
      </c>
      <c r="J8" s="5">
        <f>APRIL!J8+MAY!J8+june!J8</f>
        <v>581412</v>
      </c>
      <c r="K8" s="5">
        <f>APRIL!K8+MAY!K8+june!K8</f>
        <v>116307</v>
      </c>
      <c r="L8" s="5">
        <f>APRIL!L8+MAY!L8+june!L8</f>
        <v>0</v>
      </c>
      <c r="M8" s="10">
        <f t="shared" si="1"/>
        <v>21253721</v>
      </c>
      <c r="N8" s="11">
        <f t="shared" si="0"/>
        <v>7.3480704264854077E-2</v>
      </c>
    </row>
    <row r="9" spans="1:14" ht="37.5" customHeight="1" x14ac:dyDescent="0.3">
      <c r="A9" s="25">
        <v>300</v>
      </c>
      <c r="B9" s="16" t="s">
        <v>24</v>
      </c>
      <c r="C9" s="5">
        <f>APRIL!C9+MAY!C9+june!C9</f>
        <v>0</v>
      </c>
      <c r="D9" s="5">
        <f>APRIL!D9+MAY!D9+june!D9</f>
        <v>0</v>
      </c>
      <c r="E9" s="5">
        <f>APRIL!E9+MAY!E9+june!E9</f>
        <v>0</v>
      </c>
      <c r="F9" s="5">
        <f>APRIL!F9+MAY!F9+june!F9</f>
        <v>0</v>
      </c>
      <c r="G9" s="5">
        <f>APRIL!G9+MAY!G9+june!G9</f>
        <v>0</v>
      </c>
      <c r="H9" s="5">
        <f>APRIL!H9+MAY!H9+june!H9</f>
        <v>0</v>
      </c>
      <c r="I9" s="5">
        <f>APRIL!I9+MAY!I9+june!I9</f>
        <v>0</v>
      </c>
      <c r="J9" s="5">
        <f>APRIL!J9+MAY!J9+june!J9</f>
        <v>0</v>
      </c>
      <c r="K9" s="5">
        <f>APRIL!K9+MAY!K9+june!K9</f>
        <v>0</v>
      </c>
      <c r="L9" s="5">
        <f>APRIL!L9+MAY!L9+june!L9</f>
        <v>0</v>
      </c>
      <c r="M9" s="10">
        <f t="shared" si="1"/>
        <v>0</v>
      </c>
      <c r="N9" s="11">
        <f t="shared" si="0"/>
        <v>0</v>
      </c>
    </row>
    <row r="10" spans="1:14" ht="38" x14ac:dyDescent="0.3">
      <c r="A10" s="25">
        <v>310</v>
      </c>
      <c r="B10" s="12" t="s">
        <v>23</v>
      </c>
      <c r="C10" s="5">
        <f>APRIL!C10+MAY!C10+june!C10</f>
        <v>157951</v>
      </c>
      <c r="D10" s="5">
        <f>APRIL!D10+MAY!D10+june!D10</f>
        <v>28937718</v>
      </c>
      <c r="E10" s="5">
        <f>APRIL!E10+MAY!E10+june!E10</f>
        <v>260619</v>
      </c>
      <c r="F10" s="5">
        <f>APRIL!F10+MAY!F10+june!F10</f>
        <v>64780814</v>
      </c>
      <c r="G10" s="5">
        <f>APRIL!G10+MAY!G10+june!G10</f>
        <v>6257844</v>
      </c>
      <c r="H10" s="5">
        <f>APRIL!H10+MAY!H10+june!H10</f>
        <v>0</v>
      </c>
      <c r="I10" s="5">
        <f>APRIL!I10+MAY!I10+june!I10</f>
        <v>841831</v>
      </c>
      <c r="J10" s="5">
        <f>APRIL!J10+MAY!J10+june!J10</f>
        <v>4037343</v>
      </c>
      <c r="K10" s="5">
        <f>APRIL!K10+MAY!K10+june!K10</f>
        <v>807515</v>
      </c>
      <c r="L10" s="5">
        <f>APRIL!L10+MAY!L10+june!L10</f>
        <v>0</v>
      </c>
      <c r="M10" s="10">
        <f t="shared" si="1"/>
        <v>106081635</v>
      </c>
      <c r="N10" s="11">
        <f t="shared" si="0"/>
        <v>0.36675710805497036</v>
      </c>
    </row>
    <row r="11" spans="1:14" ht="33" customHeight="1" x14ac:dyDescent="0.3">
      <c r="A11" s="25">
        <v>320</v>
      </c>
      <c r="B11" s="12" t="s">
        <v>22</v>
      </c>
      <c r="C11" s="5">
        <f>APRIL!C11+MAY!C11+june!C11</f>
        <v>600475</v>
      </c>
      <c r="D11" s="5">
        <f>APRIL!D11+MAY!D11+june!D11</f>
        <v>16606649</v>
      </c>
      <c r="E11" s="5">
        <f>APRIL!E11+MAY!E11+june!E11</f>
        <v>994028</v>
      </c>
      <c r="F11" s="5">
        <f>APRIL!F11+MAY!F11+june!F11</f>
        <v>32282172</v>
      </c>
      <c r="G11" s="5">
        <f>APRIL!G11+MAY!G11+june!G11</f>
        <v>0</v>
      </c>
      <c r="H11" s="5">
        <f>APRIL!H11+MAY!H11+june!H11</f>
        <v>0</v>
      </c>
      <c r="I11" s="5">
        <f>APRIL!I11+MAY!I11+june!I11</f>
        <v>5951849</v>
      </c>
      <c r="J11" s="5">
        <f>APRIL!J11+MAY!J11+june!J11</f>
        <v>0</v>
      </c>
      <c r="K11" s="5">
        <f>APRIL!K11+MAY!K11+june!K11</f>
        <v>0</v>
      </c>
      <c r="L11" s="5">
        <f>APRIL!L11+MAY!L11+june!L11</f>
        <v>5000</v>
      </c>
      <c r="M11" s="10">
        <f t="shared" si="1"/>
        <v>56440173</v>
      </c>
      <c r="N11" s="11">
        <f t="shared" si="0"/>
        <v>0.1951311801293619</v>
      </c>
    </row>
    <row r="12" spans="1:14" ht="38" x14ac:dyDescent="0.3">
      <c r="A12" s="25">
        <v>321</v>
      </c>
      <c r="B12" s="12" t="s">
        <v>21</v>
      </c>
      <c r="C12" s="5">
        <f>APRIL!C12+MAY!C12+june!C12</f>
        <v>0</v>
      </c>
      <c r="D12" s="5">
        <f>APRIL!D12+MAY!D12+june!D12</f>
        <v>14570622</v>
      </c>
      <c r="E12" s="5">
        <f>APRIL!E12+MAY!E12+june!E12</f>
        <v>0</v>
      </c>
      <c r="F12" s="5">
        <f>APRIL!F12+MAY!F12+june!F12</f>
        <v>4664673</v>
      </c>
      <c r="G12" s="5">
        <f>APRIL!G12+MAY!G12+june!G12</f>
        <v>0</v>
      </c>
      <c r="H12" s="5">
        <f>APRIL!H12+MAY!H12+june!H12</f>
        <v>0</v>
      </c>
      <c r="I12" s="5">
        <f>APRIL!I12+MAY!I12+june!I12</f>
        <v>329677</v>
      </c>
      <c r="J12" s="5">
        <f>APRIL!J12+MAY!J12+june!J12</f>
        <v>0</v>
      </c>
      <c r="K12" s="5">
        <f>APRIL!K12+MAY!K12+june!K12</f>
        <v>0</v>
      </c>
      <c r="L12" s="5">
        <f>APRIL!L12+MAY!L12+june!L12</f>
        <v>0</v>
      </c>
      <c r="M12" s="10">
        <f t="shared" si="1"/>
        <v>19564972</v>
      </c>
      <c r="N12" s="11">
        <f t="shared" si="0"/>
        <v>6.7642175291665427E-2</v>
      </c>
    </row>
    <row r="13" spans="1:14" ht="39" customHeight="1" x14ac:dyDescent="0.3">
      <c r="A13" s="25">
        <v>322</v>
      </c>
      <c r="B13" s="12" t="s">
        <v>20</v>
      </c>
      <c r="C13" s="5">
        <f>APRIL!C13+MAY!C13+june!C13</f>
        <v>0</v>
      </c>
      <c r="D13" s="5">
        <f>APRIL!D13+MAY!D13+june!D13</f>
        <v>0</v>
      </c>
      <c r="E13" s="5">
        <f>APRIL!E13+MAY!E13+june!E13</f>
        <v>0</v>
      </c>
      <c r="F13" s="5">
        <f>APRIL!F13+MAY!F13+june!F13</f>
        <v>1027561</v>
      </c>
      <c r="G13" s="5">
        <f>APRIL!G13+MAY!G13+june!G13</f>
        <v>0</v>
      </c>
      <c r="H13" s="5">
        <f>APRIL!H13+MAY!H13+june!H13</f>
        <v>0</v>
      </c>
      <c r="I13" s="5">
        <f>APRIL!I13+MAY!I13+june!I13</f>
        <v>0</v>
      </c>
      <c r="J13" s="5">
        <f>APRIL!J13+MAY!J13+june!J13</f>
        <v>0</v>
      </c>
      <c r="K13" s="5">
        <f>APRIL!K13+MAY!K13+june!K13</f>
        <v>0</v>
      </c>
      <c r="L13" s="5">
        <f>APRIL!L13+MAY!L13+june!L13</f>
        <v>0</v>
      </c>
      <c r="M13" s="10">
        <f t="shared" si="1"/>
        <v>1027561</v>
      </c>
      <c r="N13" s="11">
        <f t="shared" si="0"/>
        <v>3.5525970231329242E-3</v>
      </c>
    </row>
    <row r="14" spans="1:14" ht="38" x14ac:dyDescent="0.3">
      <c r="A14" s="25">
        <v>325</v>
      </c>
      <c r="B14" s="12" t="s">
        <v>39</v>
      </c>
      <c r="C14" s="5">
        <f>APRIL!C14+MAY!C14+june!C14</f>
        <v>0</v>
      </c>
      <c r="D14" s="5">
        <f>APRIL!D14+MAY!D14+june!D14</f>
        <v>0</v>
      </c>
      <c r="E14" s="5">
        <f>APRIL!E14+MAY!E14+june!E14</f>
        <v>0</v>
      </c>
      <c r="F14" s="5">
        <f>APRIL!F14+MAY!F14+june!F14</f>
        <v>0</v>
      </c>
      <c r="G14" s="5">
        <f>APRIL!G14+MAY!G14+june!G14</f>
        <v>0</v>
      </c>
      <c r="H14" s="5">
        <f>APRIL!H14+MAY!H14+june!H14</f>
        <v>0</v>
      </c>
      <c r="I14" s="5">
        <f>APRIL!I14+MAY!I14+june!I14</f>
        <v>0</v>
      </c>
      <c r="J14" s="5">
        <f>APRIL!J14+MAY!J14+june!J14</f>
        <v>0</v>
      </c>
      <c r="K14" s="5">
        <f>APRIL!K14+MAY!K14+june!K14</f>
        <v>0</v>
      </c>
      <c r="L14" s="5">
        <f>APRIL!L14+MAY!L14+june!L14</f>
        <v>0</v>
      </c>
      <c r="M14" s="10">
        <f t="shared" si="1"/>
        <v>0</v>
      </c>
      <c r="N14" s="11">
        <f t="shared" si="0"/>
        <v>0</v>
      </c>
    </row>
    <row r="15" spans="1:14" ht="33" customHeight="1" x14ac:dyDescent="0.3">
      <c r="A15" s="25">
        <v>330</v>
      </c>
      <c r="B15" s="16" t="s">
        <v>19</v>
      </c>
      <c r="C15" s="5">
        <f>APRIL!C15+MAY!C15+june!C15</f>
        <v>0</v>
      </c>
      <c r="D15" s="5">
        <f>APRIL!D15+MAY!D15+june!D15</f>
        <v>20164799</v>
      </c>
      <c r="E15" s="5">
        <f>APRIL!E15+MAY!E15+june!E15</f>
        <v>0</v>
      </c>
      <c r="F15" s="5">
        <f>APRIL!F15+MAY!F15+june!F15</f>
        <v>0</v>
      </c>
      <c r="G15" s="5">
        <f>APRIL!G15+MAY!G15+june!G15</f>
        <v>0</v>
      </c>
      <c r="H15" s="5">
        <f>APRIL!H15+MAY!H15+june!H15</f>
        <v>0</v>
      </c>
      <c r="I15" s="5">
        <f>APRIL!I15+MAY!I15+june!I15</f>
        <v>0</v>
      </c>
      <c r="J15" s="5">
        <f>APRIL!J15+MAY!J15+june!J15</f>
        <v>0</v>
      </c>
      <c r="K15" s="5">
        <f>APRIL!K15+MAY!K15+june!K15</f>
        <v>0</v>
      </c>
      <c r="L15" s="5">
        <f>APRIL!L15+MAY!L15+june!L15</f>
        <v>0</v>
      </c>
      <c r="M15" s="10">
        <f t="shared" si="1"/>
        <v>20164799</v>
      </c>
      <c r="N15" s="11">
        <f t="shared" si="0"/>
        <v>6.9715963236706882E-2</v>
      </c>
    </row>
    <row r="16" spans="1:14" ht="38" x14ac:dyDescent="0.3">
      <c r="A16" s="25">
        <v>331</v>
      </c>
      <c r="B16" s="16" t="s">
        <v>42</v>
      </c>
      <c r="C16" s="5">
        <f>APRIL!C16+MAY!C16+june!C16</f>
        <v>0</v>
      </c>
      <c r="D16" s="5">
        <f>APRIL!D16+MAY!D16+june!D16</f>
        <v>267279</v>
      </c>
      <c r="E16" s="5">
        <f>APRIL!E16+MAY!E16+june!E16</f>
        <v>0</v>
      </c>
      <c r="F16" s="5">
        <f>APRIL!F16+MAY!F16+june!F16</f>
        <v>0</v>
      </c>
      <c r="G16" s="5">
        <f>APRIL!G16+MAY!G16+june!G16</f>
        <v>0</v>
      </c>
      <c r="H16" s="5">
        <f>APRIL!H16+MAY!H16+june!H16</f>
        <v>0</v>
      </c>
      <c r="I16" s="5">
        <f>APRIL!I16+MAY!I16+june!I16</f>
        <v>0</v>
      </c>
      <c r="J16" s="5">
        <f>APRIL!J16+MAY!J16+june!J16</f>
        <v>0</v>
      </c>
      <c r="K16" s="5">
        <f>APRIL!K16+MAY!K16+june!K16</f>
        <v>0</v>
      </c>
      <c r="L16" s="5">
        <f>APRIL!L16+MAY!L16+june!L16</f>
        <v>0</v>
      </c>
      <c r="M16" s="10">
        <f t="shared" si="1"/>
        <v>267279</v>
      </c>
      <c r="N16" s="11">
        <f t="shared" si="0"/>
        <v>9.2406638607921555E-4</v>
      </c>
    </row>
    <row r="17" spans="1:14" ht="28.5" customHeight="1" x14ac:dyDescent="0.3">
      <c r="A17" s="25">
        <v>340</v>
      </c>
      <c r="B17" s="16" t="s">
        <v>18</v>
      </c>
      <c r="C17" s="5">
        <f>APRIL!C17+MAY!C17+june!C17</f>
        <v>0</v>
      </c>
      <c r="D17" s="5">
        <f>APRIL!D17+MAY!D17+june!D17</f>
        <v>463115</v>
      </c>
      <c r="E17" s="5">
        <f>APRIL!E17+MAY!E17+june!E17</f>
        <v>0</v>
      </c>
      <c r="F17" s="5">
        <f>APRIL!F17+MAY!F17+june!F17</f>
        <v>684784</v>
      </c>
      <c r="G17" s="5">
        <f>APRIL!G17+MAY!G17+june!G17</f>
        <v>0</v>
      </c>
      <c r="H17" s="5">
        <f>APRIL!H17+MAY!H17+june!H17</f>
        <v>0</v>
      </c>
      <c r="I17" s="5">
        <f>APRIL!I17+MAY!I17+june!I17</f>
        <v>129015</v>
      </c>
      <c r="J17" s="5">
        <f>APRIL!J17+MAY!J17+june!J17</f>
        <v>0</v>
      </c>
      <c r="K17" s="5">
        <f>APRIL!K17+MAY!K17+june!K17</f>
        <v>0</v>
      </c>
      <c r="L17" s="5">
        <f>APRIL!L17+MAY!L17+june!L17</f>
        <v>0</v>
      </c>
      <c r="M17" s="10">
        <f t="shared" si="1"/>
        <v>1276914</v>
      </c>
      <c r="N17" s="11">
        <f t="shared" si="0"/>
        <v>4.4146876683688408E-3</v>
      </c>
    </row>
    <row r="18" spans="1:14" ht="38" x14ac:dyDescent="0.3">
      <c r="A18" s="25">
        <v>350</v>
      </c>
      <c r="B18" s="16" t="s">
        <v>17</v>
      </c>
      <c r="C18" s="5">
        <f>APRIL!C18+MAY!C18+june!C18</f>
        <v>0</v>
      </c>
      <c r="D18" s="5">
        <f>APRIL!D18+MAY!D18+june!D18</f>
        <v>0</v>
      </c>
      <c r="E18" s="5">
        <f>APRIL!E18+MAY!E18+june!E18</f>
        <v>0</v>
      </c>
      <c r="F18" s="5">
        <f>APRIL!F18+MAY!F18+june!F18</f>
        <v>0</v>
      </c>
      <c r="G18" s="5">
        <f>APRIL!G18+MAY!G18+june!G18</f>
        <v>0</v>
      </c>
      <c r="H18" s="5">
        <f>APRIL!H18+MAY!H18+june!H18</f>
        <v>0</v>
      </c>
      <c r="I18" s="5">
        <f>APRIL!I18+MAY!I18+june!I18</f>
        <v>0</v>
      </c>
      <c r="J18" s="5">
        <f>APRIL!J18+MAY!J18+june!J18</f>
        <v>0</v>
      </c>
      <c r="K18" s="5">
        <f>APRIL!K18+MAY!K18+june!K18</f>
        <v>0</v>
      </c>
      <c r="L18" s="5">
        <f>APRIL!L18+MAY!L18+june!L18</f>
        <v>0</v>
      </c>
      <c r="M18" s="10">
        <f t="shared" si="1"/>
        <v>0</v>
      </c>
      <c r="N18" s="11">
        <f t="shared" si="0"/>
        <v>0</v>
      </c>
    </row>
    <row r="19" spans="1:14" ht="57" x14ac:dyDescent="0.3">
      <c r="A19" s="25">
        <v>360</v>
      </c>
      <c r="B19" s="16" t="s">
        <v>83</v>
      </c>
      <c r="C19" s="5">
        <f>APRIL!C19+MAY!C19+june!C19</f>
        <v>0</v>
      </c>
      <c r="D19" s="5">
        <f>APRIL!D19+MAY!D19+june!D19</f>
        <v>0</v>
      </c>
      <c r="E19" s="5">
        <f>APRIL!E19+MAY!E19+june!E19</f>
        <v>0</v>
      </c>
      <c r="F19" s="5">
        <f>APRIL!F19+MAY!F19+june!F19</f>
        <v>0</v>
      </c>
      <c r="G19" s="5">
        <f>APRIL!G19+MAY!G19+june!G19</f>
        <v>0</v>
      </c>
      <c r="H19" s="5">
        <f>APRIL!H19+MAY!H19+june!H19</f>
        <v>0</v>
      </c>
      <c r="I19" s="5">
        <f>APRIL!I19+MAY!I19+june!I19</f>
        <v>0</v>
      </c>
      <c r="J19" s="5">
        <f>APRIL!J19+MAY!J19+june!J19</f>
        <v>0</v>
      </c>
      <c r="K19" s="5">
        <f>APRIL!K19+MAY!K19+june!K19</f>
        <v>0</v>
      </c>
      <c r="L19" s="5">
        <f>APRIL!L19+MAY!L19+june!L19</f>
        <v>0</v>
      </c>
      <c r="M19" s="10">
        <f t="shared" si="1"/>
        <v>0</v>
      </c>
      <c r="N19" s="11">
        <f t="shared" si="0"/>
        <v>0</v>
      </c>
    </row>
    <row r="20" spans="1:14" ht="38" x14ac:dyDescent="0.3">
      <c r="A20" s="25">
        <v>370</v>
      </c>
      <c r="B20" s="16" t="s">
        <v>15</v>
      </c>
      <c r="C20" s="5">
        <f>APRIL!C20+MAY!C20+june!C20</f>
        <v>0</v>
      </c>
      <c r="D20" s="5">
        <f>APRIL!D20+MAY!D20+june!D20</f>
        <v>0</v>
      </c>
      <c r="E20" s="5">
        <f>APRIL!E20+MAY!E20+june!E20</f>
        <v>0</v>
      </c>
      <c r="F20" s="5">
        <f>APRIL!F20+MAY!F20+june!F20</f>
        <v>0</v>
      </c>
      <c r="G20" s="5">
        <f>APRIL!G20+MAY!G20+june!G20</f>
        <v>0</v>
      </c>
      <c r="H20" s="5">
        <f>APRIL!H20+MAY!H20+june!H20</f>
        <v>0</v>
      </c>
      <c r="I20" s="5">
        <f>APRIL!I20+MAY!I20+june!I20</f>
        <v>0</v>
      </c>
      <c r="J20" s="5">
        <f>APRIL!J20+MAY!J20+june!J20</f>
        <v>0</v>
      </c>
      <c r="K20" s="5">
        <f>APRIL!K20+MAY!K20+june!K20</f>
        <v>0</v>
      </c>
      <c r="L20" s="5">
        <f>APRIL!L20+MAY!L20+june!L20</f>
        <v>0</v>
      </c>
      <c r="M20" s="10">
        <f t="shared" si="1"/>
        <v>0</v>
      </c>
      <c r="N20" s="11">
        <f t="shared" si="0"/>
        <v>0</v>
      </c>
    </row>
    <row r="21" spans="1:14" ht="57" x14ac:dyDescent="0.3">
      <c r="A21" s="25">
        <v>381</v>
      </c>
      <c r="B21" s="16" t="s">
        <v>14</v>
      </c>
      <c r="C21" s="5">
        <f>APRIL!C21+MAY!C21+june!C21</f>
        <v>0</v>
      </c>
      <c r="D21" s="5">
        <f>APRIL!D21+MAY!D21+june!D21</f>
        <v>230489</v>
      </c>
      <c r="E21" s="5">
        <f>APRIL!E21+MAY!E21+june!E21</f>
        <v>0</v>
      </c>
      <c r="F21" s="5">
        <f>APRIL!F21+MAY!F21+june!F21</f>
        <v>0</v>
      </c>
      <c r="G21" s="5">
        <f>APRIL!G21+MAY!G21+june!G21</f>
        <v>0</v>
      </c>
      <c r="H21" s="5">
        <f>APRIL!H21+MAY!H21+june!H21</f>
        <v>0</v>
      </c>
      <c r="I21" s="5">
        <f>APRIL!I21+MAY!I21+june!I21</f>
        <v>0</v>
      </c>
      <c r="J21" s="5">
        <f>APRIL!J21+MAY!J21+june!J21</f>
        <v>0</v>
      </c>
      <c r="K21" s="5">
        <f>APRIL!K21+MAY!K21+june!K21</f>
        <v>0</v>
      </c>
      <c r="L21" s="5">
        <f>APRIL!L21+MAY!L21+june!L21</f>
        <v>0</v>
      </c>
      <c r="M21" s="10">
        <f t="shared" si="1"/>
        <v>230489</v>
      </c>
      <c r="N21" s="11">
        <f t="shared" si="0"/>
        <v>7.9687194751930498E-4</v>
      </c>
    </row>
    <row r="22" spans="1:14" ht="38" x14ac:dyDescent="0.3">
      <c r="A22" s="26">
        <v>405</v>
      </c>
      <c r="B22" s="19" t="s">
        <v>47</v>
      </c>
      <c r="C22" s="5">
        <f>APRIL!C22+MAY!C22+june!C22</f>
        <v>0</v>
      </c>
      <c r="D22" s="5">
        <f>APRIL!D22+MAY!D22+june!D22</f>
        <v>0</v>
      </c>
      <c r="E22" s="5">
        <f>APRIL!E22+MAY!E22+june!E22</f>
        <v>0</v>
      </c>
      <c r="F22" s="5">
        <f>APRIL!F22+MAY!F22+june!F22</f>
        <v>0</v>
      </c>
      <c r="G22" s="5">
        <f>APRIL!G22+MAY!G22+june!G22</f>
        <v>0</v>
      </c>
      <c r="H22" s="5">
        <f>APRIL!H22+MAY!H22+june!H22</f>
        <v>0</v>
      </c>
      <c r="I22" s="5">
        <f>APRIL!I22+MAY!I22+june!I22</f>
        <v>0</v>
      </c>
      <c r="J22" s="5">
        <f>APRIL!J22+MAY!J22+june!J22</f>
        <v>0</v>
      </c>
      <c r="K22" s="5">
        <f>APRIL!K22+MAY!K22+june!K22</f>
        <v>0</v>
      </c>
      <c r="L22" s="5">
        <f>APRIL!L22+MAY!L22+june!L22</f>
        <v>0</v>
      </c>
      <c r="M22" s="10">
        <f t="shared" si="1"/>
        <v>0</v>
      </c>
      <c r="N22" s="11">
        <f t="shared" si="0"/>
        <v>0</v>
      </c>
    </row>
    <row r="23" spans="1:14" ht="31.5" customHeight="1" x14ac:dyDescent="0.3">
      <c r="A23" s="25">
        <v>410</v>
      </c>
      <c r="B23" s="16" t="s">
        <v>40</v>
      </c>
      <c r="C23" s="5">
        <f>APRIL!C23+MAY!C23+june!C23</f>
        <v>0</v>
      </c>
      <c r="D23" s="5">
        <f>APRIL!D23+MAY!D23+june!D23</f>
        <v>0</v>
      </c>
      <c r="E23" s="5">
        <f>APRIL!E23+MAY!E23+june!E23</f>
        <v>0</v>
      </c>
      <c r="F23" s="5">
        <f>APRIL!F23+MAY!F23+june!F23</f>
        <v>0</v>
      </c>
      <c r="G23" s="5">
        <f>APRIL!G23+MAY!G23+june!G23</f>
        <v>0</v>
      </c>
      <c r="H23" s="5">
        <f>APRIL!H23+MAY!H23+june!H23</f>
        <v>0</v>
      </c>
      <c r="I23" s="5">
        <f>APRIL!I23+MAY!I23+june!I23</f>
        <v>0</v>
      </c>
      <c r="J23" s="5">
        <f>APRIL!J23+MAY!J23+june!J23</f>
        <v>0</v>
      </c>
      <c r="K23" s="5">
        <f>APRIL!K23+MAY!K23+june!K23</f>
        <v>0</v>
      </c>
      <c r="L23" s="5">
        <f>APRIL!L23+MAY!L23+june!L23</f>
        <v>0</v>
      </c>
      <c r="M23" s="10">
        <f t="shared" si="1"/>
        <v>0</v>
      </c>
      <c r="N23" s="11">
        <f t="shared" si="0"/>
        <v>0</v>
      </c>
    </row>
    <row r="24" spans="1:14" ht="56.25" customHeight="1" x14ac:dyDescent="0.3">
      <c r="A24" s="24">
        <v>415</v>
      </c>
      <c r="B24" s="20" t="s">
        <v>43</v>
      </c>
      <c r="C24" s="5">
        <f>APRIL!C24+MAY!C24+june!C24</f>
        <v>0</v>
      </c>
      <c r="D24" s="5">
        <f>APRIL!D24+MAY!D24+june!D24</f>
        <v>52166</v>
      </c>
      <c r="E24" s="5">
        <f>APRIL!E24+MAY!E24+june!E24</f>
        <v>0</v>
      </c>
      <c r="F24" s="5">
        <f>APRIL!F24+MAY!F24+june!F24</f>
        <v>51963</v>
      </c>
      <c r="G24" s="5">
        <f>APRIL!G24+MAY!G24+june!G24</f>
        <v>0</v>
      </c>
      <c r="H24" s="5">
        <f>APRIL!H24+MAY!H24+june!H24</f>
        <v>0</v>
      </c>
      <c r="I24" s="5">
        <f>APRIL!I24+MAY!I24+june!I24</f>
        <v>33417</v>
      </c>
      <c r="J24" s="5">
        <f>APRIL!J24+MAY!J24+june!J24</f>
        <v>0</v>
      </c>
      <c r="K24" s="5">
        <f>APRIL!K24+MAY!K24+june!K24</f>
        <v>0</v>
      </c>
      <c r="L24" s="5">
        <f>APRIL!L24+MAY!L24+june!L24</f>
        <v>0</v>
      </c>
      <c r="M24" s="10">
        <f t="shared" si="1"/>
        <v>137546</v>
      </c>
      <c r="N24" s="11">
        <f t="shared" si="0"/>
        <v>4.7553917494323077E-4</v>
      </c>
    </row>
    <row r="25" spans="1:14" ht="56.25" customHeight="1" x14ac:dyDescent="0.3">
      <c r="A25" s="24">
        <v>420</v>
      </c>
      <c r="B25" s="20" t="s">
        <v>41</v>
      </c>
      <c r="C25" s="5">
        <f>APRIL!C25+MAY!C25+june!C25</f>
        <v>0</v>
      </c>
      <c r="D25" s="5">
        <f>APRIL!D25+MAY!D25+june!D25</f>
        <v>0</v>
      </c>
      <c r="E25" s="5">
        <f>APRIL!E25+MAY!E25+june!E25</f>
        <v>0</v>
      </c>
      <c r="F25" s="5">
        <f>APRIL!F25+MAY!F25+june!F25</f>
        <v>0</v>
      </c>
      <c r="G25" s="5">
        <f>APRIL!G25+MAY!G25+june!G25</f>
        <v>0</v>
      </c>
      <c r="H25" s="5">
        <f>APRIL!H25+MAY!H25+june!H25</f>
        <v>0</v>
      </c>
      <c r="I25" s="5">
        <f>APRIL!I25+MAY!I25+june!I25</f>
        <v>0</v>
      </c>
      <c r="J25" s="5">
        <f>APRIL!J25+MAY!J25+june!J25</f>
        <v>0</v>
      </c>
      <c r="K25" s="5">
        <f>APRIL!K25+MAY!K25+june!K25</f>
        <v>0</v>
      </c>
      <c r="L25" s="5">
        <f>APRIL!L25+MAY!L25+june!L25</f>
        <v>0</v>
      </c>
      <c r="M25" s="10">
        <f t="shared" si="1"/>
        <v>0</v>
      </c>
      <c r="N25" s="11">
        <f t="shared" si="0"/>
        <v>0</v>
      </c>
    </row>
    <row r="26" spans="1:14" ht="38.25" customHeight="1" x14ac:dyDescent="0.3">
      <c r="A26" s="24">
        <v>435</v>
      </c>
      <c r="B26" s="20" t="s">
        <v>13</v>
      </c>
      <c r="C26" s="5">
        <f>APRIL!C26+MAY!C26+june!C26</f>
        <v>0</v>
      </c>
      <c r="D26" s="5">
        <f>APRIL!D26+MAY!D26+june!D26</f>
        <v>0</v>
      </c>
      <c r="E26" s="5">
        <f>APRIL!E26+MAY!E26+june!E26</f>
        <v>0</v>
      </c>
      <c r="F26" s="5">
        <f>APRIL!F26+MAY!F26+june!F26</f>
        <v>0</v>
      </c>
      <c r="G26" s="5">
        <f>APRIL!G26+MAY!G26+june!G26</f>
        <v>0</v>
      </c>
      <c r="H26" s="5">
        <f>APRIL!H26+MAY!H26+june!H26</f>
        <v>0</v>
      </c>
      <c r="I26" s="5">
        <f>APRIL!I26+MAY!I26+june!I26</f>
        <v>0</v>
      </c>
      <c r="J26" s="5">
        <f>APRIL!J26+MAY!J26+june!J26</f>
        <v>0</v>
      </c>
      <c r="K26" s="5">
        <f>APRIL!K26+MAY!K26+june!K26</f>
        <v>0</v>
      </c>
      <c r="L26" s="5">
        <f>APRIL!L26+MAY!L26+june!L26</f>
        <v>0</v>
      </c>
      <c r="M26" s="10">
        <f t="shared" si="1"/>
        <v>0</v>
      </c>
      <c r="N26" s="11">
        <f t="shared" si="0"/>
        <v>0</v>
      </c>
    </row>
    <row r="27" spans="1:14" ht="38" x14ac:dyDescent="0.3">
      <c r="A27" s="25">
        <v>440</v>
      </c>
      <c r="B27" s="16" t="s">
        <v>12</v>
      </c>
      <c r="C27" s="5">
        <f>APRIL!C27+MAY!C27+june!C27</f>
        <v>0</v>
      </c>
      <c r="D27" s="5">
        <f>APRIL!D27+MAY!D27+june!D27</f>
        <v>0</v>
      </c>
      <c r="E27" s="5">
        <f>APRIL!E27+MAY!E27+june!E27</f>
        <v>0</v>
      </c>
      <c r="F27" s="5">
        <f>APRIL!F27+MAY!F27+june!F27</f>
        <v>0</v>
      </c>
      <c r="G27" s="5">
        <f>APRIL!G27+MAY!G27+june!G27</f>
        <v>0</v>
      </c>
      <c r="H27" s="5">
        <f>APRIL!H27+MAY!H27+june!H27</f>
        <v>0</v>
      </c>
      <c r="I27" s="5">
        <f>APRIL!I27+MAY!I27+june!I27</f>
        <v>0</v>
      </c>
      <c r="J27" s="5">
        <f>APRIL!J27+MAY!J27+june!J27</f>
        <v>0</v>
      </c>
      <c r="K27" s="5">
        <f>APRIL!K27+MAY!K27+june!K27</f>
        <v>0</v>
      </c>
      <c r="L27" s="5">
        <f>APRIL!L27+MAY!L27+june!L27</f>
        <v>0</v>
      </c>
      <c r="M27" s="10">
        <f t="shared" si="1"/>
        <v>0</v>
      </c>
      <c r="N27" s="11">
        <f t="shared" si="0"/>
        <v>0</v>
      </c>
    </row>
    <row r="28" spans="1:14" ht="57" x14ac:dyDescent="0.3">
      <c r="A28" s="25">
        <v>450</v>
      </c>
      <c r="B28" s="16" t="s">
        <v>49</v>
      </c>
      <c r="C28" s="5">
        <f>APRIL!C28+MAY!C28+june!C28</f>
        <v>0</v>
      </c>
      <c r="D28" s="5">
        <f>APRIL!D28+MAY!D28+june!D28</f>
        <v>0</v>
      </c>
      <c r="E28" s="5">
        <f>APRIL!E28+MAY!E28+june!E28</f>
        <v>0</v>
      </c>
      <c r="F28" s="5">
        <f>APRIL!F28+MAY!F28+june!F28</f>
        <v>0</v>
      </c>
      <c r="G28" s="5">
        <f>APRIL!G28+MAY!G28+june!G28</f>
        <v>0</v>
      </c>
      <c r="H28" s="5">
        <f>APRIL!H28+MAY!H28+june!H28</f>
        <v>0</v>
      </c>
      <c r="I28" s="5">
        <f>APRIL!I28+MAY!I28+june!I28</f>
        <v>0</v>
      </c>
      <c r="J28" s="5">
        <f>APRIL!J28+MAY!J28+june!J28</f>
        <v>0</v>
      </c>
      <c r="K28" s="5">
        <f>APRIL!K28+MAY!K28+june!K28</f>
        <v>0</v>
      </c>
      <c r="L28" s="5">
        <f>APRIL!L28+MAY!L28+june!L28</f>
        <v>0</v>
      </c>
      <c r="M28" s="10">
        <f t="shared" si="1"/>
        <v>0</v>
      </c>
      <c r="N28" s="11">
        <f t="shared" si="0"/>
        <v>0</v>
      </c>
    </row>
    <row r="29" spans="1:14" ht="19" x14ac:dyDescent="0.3">
      <c r="A29" s="25">
        <v>455</v>
      </c>
      <c r="B29" s="16" t="s">
        <v>11</v>
      </c>
      <c r="C29" s="5">
        <f>APRIL!C29+MAY!C29+june!C29</f>
        <v>0</v>
      </c>
      <c r="D29" s="5">
        <f>APRIL!D29+MAY!D29+june!D29</f>
        <v>0</v>
      </c>
      <c r="E29" s="5">
        <f>APRIL!E29+MAY!E29+june!E29</f>
        <v>0</v>
      </c>
      <c r="F29" s="5">
        <f>APRIL!F29+MAY!F29+june!F29</f>
        <v>0</v>
      </c>
      <c r="G29" s="5">
        <f>APRIL!G29+MAY!G29+june!G29</f>
        <v>0</v>
      </c>
      <c r="H29" s="5">
        <f>APRIL!H29+MAY!H29+june!H29</f>
        <v>0</v>
      </c>
      <c r="I29" s="5">
        <f>APRIL!I29+MAY!I29+june!I29</f>
        <v>0</v>
      </c>
      <c r="J29" s="5">
        <f>APRIL!J29+MAY!J29+june!J29</f>
        <v>0</v>
      </c>
      <c r="K29" s="5">
        <f>APRIL!K29+MAY!K29+june!K29</f>
        <v>0</v>
      </c>
      <c r="L29" s="5">
        <f>APRIL!L29+MAY!L29+june!L29</f>
        <v>0</v>
      </c>
      <c r="M29" s="10">
        <f t="shared" si="1"/>
        <v>0</v>
      </c>
      <c r="N29" s="11">
        <f t="shared" si="0"/>
        <v>0</v>
      </c>
    </row>
    <row r="30" spans="1:14" ht="19" x14ac:dyDescent="0.3">
      <c r="A30" s="25">
        <v>460</v>
      </c>
      <c r="B30" s="16" t="s">
        <v>16</v>
      </c>
      <c r="C30" s="5">
        <f>APRIL!C30+MAY!C30+june!C30</f>
        <v>0</v>
      </c>
      <c r="D30" s="5">
        <f>APRIL!D30+MAY!D30+june!D30</f>
        <v>5320</v>
      </c>
      <c r="E30" s="5">
        <f>APRIL!E30+MAY!E30+june!E30</f>
        <v>0</v>
      </c>
      <c r="F30" s="5">
        <f>APRIL!F30+MAY!F30+june!F30</f>
        <v>16750</v>
      </c>
      <c r="G30" s="5">
        <f>APRIL!G30+MAY!G30+june!G30</f>
        <v>0</v>
      </c>
      <c r="H30" s="5">
        <f>APRIL!H30+MAY!H30+june!H30</f>
        <v>0</v>
      </c>
      <c r="I30" s="5">
        <f>APRIL!I30+MAY!I30+june!I30</f>
        <v>0</v>
      </c>
      <c r="J30" s="5">
        <f>APRIL!J30+MAY!J30+june!J30</f>
        <v>0</v>
      </c>
      <c r="K30" s="5">
        <f>APRIL!K30+MAY!K30+june!K30</f>
        <v>0</v>
      </c>
      <c r="L30" s="5">
        <f>APRIL!L30+MAY!L30+june!L30</f>
        <v>0</v>
      </c>
      <c r="M30" s="10">
        <f t="shared" si="1"/>
        <v>22070</v>
      </c>
      <c r="N30" s="11">
        <f t="shared" si="0"/>
        <v>7.6302833895548427E-5</v>
      </c>
    </row>
    <row r="31" spans="1:14" ht="57" x14ac:dyDescent="0.3">
      <c r="A31" s="25">
        <v>465</v>
      </c>
      <c r="B31" s="16" t="s">
        <v>44</v>
      </c>
      <c r="C31" s="5">
        <f>APRIL!C31+MAY!C31+june!C31</f>
        <v>0</v>
      </c>
      <c r="D31" s="5">
        <f>APRIL!D31+MAY!D31+june!D31</f>
        <v>0</v>
      </c>
      <c r="E31" s="5">
        <f>APRIL!E31+MAY!E31+june!E31</f>
        <v>0</v>
      </c>
      <c r="F31" s="5">
        <f>APRIL!F31+MAY!F31+june!F31</f>
        <v>0</v>
      </c>
      <c r="G31" s="5">
        <f>APRIL!G31+MAY!G31+june!G31</f>
        <v>0</v>
      </c>
      <c r="H31" s="5">
        <f>APRIL!H31+MAY!H31+june!H31</f>
        <v>0</v>
      </c>
      <c r="I31" s="5">
        <f>APRIL!I31+MAY!I31+june!I31</f>
        <v>0</v>
      </c>
      <c r="J31" s="5">
        <f>APRIL!J31+MAY!J31+june!J31</f>
        <v>0</v>
      </c>
      <c r="K31" s="5">
        <f>APRIL!K31+MAY!K31+june!K31</f>
        <v>0</v>
      </c>
      <c r="L31" s="5">
        <f>APRIL!L31+MAY!L31+june!L31</f>
        <v>0</v>
      </c>
      <c r="M31" s="10">
        <f t="shared" si="1"/>
        <v>0</v>
      </c>
      <c r="N31" s="11">
        <f t="shared" si="0"/>
        <v>0</v>
      </c>
    </row>
    <row r="32" spans="1:14" ht="33.75" customHeight="1" x14ac:dyDescent="0.3">
      <c r="A32" s="25">
        <v>480</v>
      </c>
      <c r="B32" s="16" t="s">
        <v>10</v>
      </c>
      <c r="C32" s="5">
        <f>APRIL!C32+MAY!C32+june!C32</f>
        <v>0</v>
      </c>
      <c r="D32" s="5">
        <f>APRIL!D32+MAY!D32+june!D32</f>
        <v>0</v>
      </c>
      <c r="E32" s="5">
        <f>APRIL!E32+MAY!E32+june!E32</f>
        <v>0</v>
      </c>
      <c r="F32" s="5">
        <f>APRIL!F32+MAY!F32+june!F32</f>
        <v>0</v>
      </c>
      <c r="G32" s="5">
        <f>APRIL!G32+MAY!G32+june!G32</f>
        <v>0</v>
      </c>
      <c r="H32" s="5">
        <f>APRIL!H32+MAY!H32+june!H32</f>
        <v>0</v>
      </c>
      <c r="I32" s="5">
        <f>APRIL!I32+MAY!I32+june!I32</f>
        <v>0</v>
      </c>
      <c r="J32" s="5">
        <f>APRIL!J32+MAY!J32+june!J32</f>
        <v>0</v>
      </c>
      <c r="K32" s="5">
        <f>APRIL!K32+MAY!K32+june!K32</f>
        <v>0</v>
      </c>
      <c r="L32" s="5">
        <f>APRIL!L32+MAY!L32+june!L32</f>
        <v>0</v>
      </c>
      <c r="M32" s="10">
        <f t="shared" si="1"/>
        <v>0</v>
      </c>
      <c r="N32" s="11">
        <f t="shared" si="0"/>
        <v>0</v>
      </c>
    </row>
    <row r="33" spans="1:17" ht="19" x14ac:dyDescent="0.3">
      <c r="A33" s="25">
        <v>485</v>
      </c>
      <c r="B33" s="16" t="s">
        <v>9</v>
      </c>
      <c r="C33" s="5">
        <f>APRIL!C33+MAY!C33+june!C33</f>
        <v>0</v>
      </c>
      <c r="D33" s="5">
        <f>APRIL!D33+MAY!D33+june!D33</f>
        <v>4399369</v>
      </c>
      <c r="E33" s="5">
        <f>APRIL!E33+MAY!E33+june!E33</f>
        <v>0</v>
      </c>
      <c r="F33" s="5">
        <f>APRIL!F33+MAY!F33+june!F33</f>
        <v>7084769</v>
      </c>
      <c r="G33" s="5">
        <f>APRIL!G33+MAY!G33+june!G33</f>
        <v>0</v>
      </c>
      <c r="H33" s="5">
        <f>APRIL!H33+MAY!H33+june!H33</f>
        <v>0</v>
      </c>
      <c r="I33" s="5">
        <f>APRIL!I33+MAY!I33+june!I33</f>
        <v>0</v>
      </c>
      <c r="J33" s="5">
        <f>APRIL!J33+MAY!J33+june!J33</f>
        <v>0</v>
      </c>
      <c r="K33" s="5">
        <f>APRIL!K33+MAY!K33+june!K33</f>
        <v>0</v>
      </c>
      <c r="L33" s="5">
        <f>APRIL!L33+MAY!L33+june!L33</f>
        <v>0</v>
      </c>
      <c r="M33" s="10">
        <f t="shared" si="1"/>
        <v>11484138</v>
      </c>
      <c r="N33" s="11">
        <f t="shared" si="0"/>
        <v>3.9704226291234969E-2</v>
      </c>
    </row>
    <row r="34" spans="1:17" ht="52.5" customHeight="1" x14ac:dyDescent="0.3">
      <c r="A34" s="25">
        <v>495</v>
      </c>
      <c r="B34" s="16" t="s">
        <v>8</v>
      </c>
      <c r="C34" s="5">
        <f>APRIL!C34+MAY!C34+june!C34</f>
        <v>0</v>
      </c>
      <c r="D34" s="5">
        <f>APRIL!D34+MAY!D34+june!D34</f>
        <v>0</v>
      </c>
      <c r="E34" s="5">
        <f>APRIL!E34+MAY!E34+june!E34</f>
        <v>0</v>
      </c>
      <c r="F34" s="5">
        <f>APRIL!F34+MAY!F34+june!F34</f>
        <v>0</v>
      </c>
      <c r="G34" s="5">
        <f>APRIL!G34+MAY!G34+june!G34</f>
        <v>0</v>
      </c>
      <c r="H34" s="5">
        <f>APRIL!H34+MAY!H34+june!H34</f>
        <v>0</v>
      </c>
      <c r="I34" s="5">
        <f>APRIL!I34+MAY!I34+june!I34</f>
        <v>0</v>
      </c>
      <c r="J34" s="5">
        <f>APRIL!J34+MAY!J34+june!J34</f>
        <v>0</v>
      </c>
      <c r="K34" s="5">
        <f>APRIL!K34+MAY!K34+june!K34</f>
        <v>0</v>
      </c>
      <c r="L34" s="5">
        <f>APRIL!L34+MAY!L34+june!L34</f>
        <v>0</v>
      </c>
      <c r="M34" s="10">
        <f t="shared" si="1"/>
        <v>0</v>
      </c>
      <c r="N34" s="11">
        <f t="shared" si="0"/>
        <v>0</v>
      </c>
    </row>
    <row r="35" spans="1:17" ht="76" x14ac:dyDescent="0.3">
      <c r="A35" s="25">
        <v>496</v>
      </c>
      <c r="B35" s="16" t="s">
        <v>48</v>
      </c>
      <c r="C35" s="5">
        <f>APRIL!C35+MAY!C35+june!C35</f>
        <v>0</v>
      </c>
      <c r="D35" s="5">
        <f>APRIL!D35+MAY!D35+june!D35</f>
        <v>0</v>
      </c>
      <c r="E35" s="5">
        <f>APRIL!E35+MAY!E35+june!E35</f>
        <v>0</v>
      </c>
      <c r="F35" s="5">
        <f>APRIL!F35+MAY!F35+june!F35</f>
        <v>0</v>
      </c>
      <c r="G35" s="5">
        <f>APRIL!G35+MAY!G35+june!G35</f>
        <v>0</v>
      </c>
      <c r="H35" s="5">
        <f>APRIL!H35+MAY!H35+june!H35</f>
        <v>0</v>
      </c>
      <c r="I35" s="5">
        <f>APRIL!I35+MAY!I35+june!I35</f>
        <v>0</v>
      </c>
      <c r="J35" s="5">
        <f>APRIL!J35+MAY!J35+june!J35</f>
        <v>0</v>
      </c>
      <c r="K35" s="5">
        <f>APRIL!K35+MAY!K35+june!K35</f>
        <v>0</v>
      </c>
      <c r="L35" s="5">
        <f>APRIL!L35+MAY!L35+june!L35</f>
        <v>0</v>
      </c>
      <c r="M35" s="10">
        <f t="shared" si="1"/>
        <v>0</v>
      </c>
      <c r="N35" s="11">
        <f t="shared" si="0"/>
        <v>0</v>
      </c>
    </row>
    <row r="36" spans="1:17" ht="38" x14ac:dyDescent="0.3">
      <c r="A36" s="25">
        <v>498</v>
      </c>
      <c r="B36" s="16" t="s">
        <v>45</v>
      </c>
      <c r="C36" s="5">
        <f>APRIL!C36+MAY!C36+june!C36</f>
        <v>0</v>
      </c>
      <c r="D36" s="5">
        <f>APRIL!D36+MAY!D36+june!D36</f>
        <v>439684</v>
      </c>
      <c r="E36" s="5">
        <f>APRIL!E36+MAY!E36+june!E36</f>
        <v>0</v>
      </c>
      <c r="F36" s="5">
        <f>APRIL!F36+MAY!F36+june!F36</f>
        <v>413988</v>
      </c>
      <c r="G36" s="5">
        <f>APRIL!G36+MAY!G36+june!G36</f>
        <v>0</v>
      </c>
      <c r="H36" s="5">
        <f>APRIL!H36+MAY!H36+june!H36</f>
        <v>0</v>
      </c>
      <c r="I36" s="5">
        <f>APRIL!I36+MAY!I36+june!I36</f>
        <v>0</v>
      </c>
      <c r="J36" s="5">
        <f>APRIL!J36+MAY!J36+june!J36</f>
        <v>0</v>
      </c>
      <c r="K36" s="5">
        <f>APRIL!K36+MAY!K36+june!K36</f>
        <v>0</v>
      </c>
      <c r="L36" s="5">
        <f>APRIL!L36+MAY!L36+june!L36</f>
        <v>0</v>
      </c>
      <c r="M36" s="10">
        <f t="shared" si="1"/>
        <v>853672</v>
      </c>
      <c r="N36" s="11">
        <f t="shared" si="0"/>
        <v>2.9514088272442509E-3</v>
      </c>
    </row>
    <row r="37" spans="1:17" ht="57" x14ac:dyDescent="0.3">
      <c r="A37" s="27" t="s">
        <v>7</v>
      </c>
      <c r="B37" s="19" t="s">
        <v>6</v>
      </c>
      <c r="C37" s="5">
        <f>APRIL!C37+MAY!C37+june!C37</f>
        <v>0</v>
      </c>
      <c r="D37" s="5">
        <f>APRIL!D37+MAY!D37+june!D37</f>
        <v>2030656</v>
      </c>
      <c r="E37" s="5">
        <f>APRIL!E37+MAY!E37+june!E37</f>
        <v>0</v>
      </c>
      <c r="F37" s="5">
        <f>APRIL!F37+MAY!F37+june!F37</f>
        <v>0</v>
      </c>
      <c r="G37" s="5">
        <f>APRIL!G37+MAY!G37+june!G37</f>
        <v>0</v>
      </c>
      <c r="H37" s="5">
        <f>APRIL!H37+MAY!H37+june!H37</f>
        <v>0</v>
      </c>
      <c r="I37" s="5">
        <f>APRIL!I37+MAY!I37+june!I37</f>
        <v>0</v>
      </c>
      <c r="J37" s="5">
        <f>APRIL!J37+MAY!J37+june!J37</f>
        <v>293540</v>
      </c>
      <c r="K37" s="5">
        <f>APRIL!K37+MAY!K37+june!K37</f>
        <v>56232</v>
      </c>
      <c r="L37" s="5">
        <f>APRIL!L37+MAY!L37+june!L37</f>
        <v>0</v>
      </c>
      <c r="M37" s="30">
        <f>SUM(C37:L37)</f>
        <v>2380428</v>
      </c>
      <c r="N37" s="11">
        <f t="shared" si="0"/>
        <v>8.2298777654876542E-3</v>
      </c>
      <c r="P37" s="3"/>
    </row>
    <row r="38" spans="1:17" ht="19" x14ac:dyDescent="0.3">
      <c r="A38" s="28"/>
      <c r="B38" s="16" t="s">
        <v>50</v>
      </c>
      <c r="C38" s="5">
        <f>APRIL!C38+MAY!C38+june!C38</f>
        <v>0</v>
      </c>
      <c r="D38" s="5">
        <f>APRIL!D38+MAY!D38+june!D38</f>
        <v>0</v>
      </c>
      <c r="E38" s="5">
        <f>APRIL!E38+MAY!E38+june!E38</f>
        <v>0</v>
      </c>
      <c r="F38" s="5">
        <f>APRIL!F38+MAY!F38+june!F38</f>
        <v>0</v>
      </c>
      <c r="G38" s="5">
        <f>APRIL!G38+MAY!G38+june!G38</f>
        <v>0</v>
      </c>
      <c r="H38" s="5">
        <f>APRIL!H38+MAY!H38+june!H38</f>
        <v>0</v>
      </c>
      <c r="I38" s="5">
        <f>APRIL!I38+MAY!I38+june!I38</f>
        <v>0</v>
      </c>
      <c r="J38" s="5">
        <f>APRIL!J38+MAY!J38+june!J38</f>
        <v>11185473</v>
      </c>
      <c r="K38" s="5">
        <f>APRIL!K38+MAY!K38+june!K38</f>
        <v>2202872</v>
      </c>
      <c r="L38" s="5">
        <f>APRIL!L38+MAY!L38+june!L38</f>
        <v>0</v>
      </c>
      <c r="M38" s="47">
        <f>SUM(C38:L38)</f>
        <v>13388345</v>
      </c>
      <c r="N38" s="11">
        <f t="shared" si="0"/>
        <v>4.6287660383837623E-2</v>
      </c>
      <c r="P38" s="3"/>
    </row>
    <row r="39" spans="1:17" ht="25.5" customHeight="1" thickBot="1" x14ac:dyDescent="0.35">
      <c r="A39" s="28"/>
      <c r="B39" s="19" t="s">
        <v>5</v>
      </c>
      <c r="C39" s="59">
        <f>APRIL!C39+MAY!C39+june!C39</f>
        <v>0</v>
      </c>
      <c r="D39" s="59">
        <f>APRIL!D39+MAY!D39+june!D39</f>
        <v>0</v>
      </c>
      <c r="E39" s="59">
        <f>APRIL!E39+MAY!E39+june!E39</f>
        <v>0</v>
      </c>
      <c r="F39" s="59">
        <f>APRIL!F39+MAY!F39+june!F39</f>
        <v>0</v>
      </c>
      <c r="G39" s="59">
        <f>APRIL!G39+MAY!G39+june!G39</f>
        <v>0</v>
      </c>
      <c r="H39" s="59">
        <f>APRIL!H39+MAY!H39+june!H39</f>
        <v>0</v>
      </c>
      <c r="I39" s="59">
        <f>APRIL!I39+MAY!I39+june!I39</f>
        <v>0</v>
      </c>
      <c r="J39" s="59">
        <f>APRIL!J39+MAY!J39+june!J39</f>
        <v>0</v>
      </c>
      <c r="K39" s="59">
        <f>APRIL!K39+MAY!K39+june!K39</f>
        <v>0</v>
      </c>
      <c r="L39" s="59">
        <f>APRIL!L39+MAY!L39+june!L39</f>
        <v>0</v>
      </c>
      <c r="M39" s="58">
        <f>SUM(C39:L39)</f>
        <v>0</v>
      </c>
      <c r="N39" s="60">
        <f t="shared" si="0"/>
        <v>0</v>
      </c>
      <c r="P39" s="2"/>
      <c r="Q39" s="3"/>
    </row>
    <row r="40" spans="1:17" s="31" customFormat="1" ht="21" thickTop="1" thickBot="1" x14ac:dyDescent="0.35">
      <c r="A40" s="114" t="s">
        <v>4</v>
      </c>
      <c r="B40" s="115"/>
      <c r="C40" s="41">
        <f>SUM(C4:C39)</f>
        <v>1608500</v>
      </c>
      <c r="D40" s="41">
        <f>SUM(D4:D39)</f>
        <v>106523571</v>
      </c>
      <c r="E40" s="41">
        <f t="shared" ref="E40:M40" si="2">SUM(E4:E39)</f>
        <v>2657271</v>
      </c>
      <c r="F40" s="41">
        <f t="shared" si="2"/>
        <v>133296217</v>
      </c>
      <c r="G40" s="41">
        <f>SUM(G4:G39)</f>
        <v>9169198</v>
      </c>
      <c r="H40" s="41">
        <f t="shared" si="2"/>
        <v>0</v>
      </c>
      <c r="I40" s="41">
        <f t="shared" si="2"/>
        <v>15141996</v>
      </c>
      <c r="J40" s="41">
        <f t="shared" si="2"/>
        <v>17394684</v>
      </c>
      <c r="K40" s="41">
        <f t="shared" si="2"/>
        <v>3444769</v>
      </c>
      <c r="L40" s="41">
        <f t="shared" si="2"/>
        <v>6000</v>
      </c>
      <c r="M40" s="41">
        <f t="shared" si="2"/>
        <v>289242206</v>
      </c>
      <c r="N40" s="51">
        <f t="shared" si="0"/>
        <v>1</v>
      </c>
      <c r="O40" s="62"/>
      <c r="P40" s="62">
        <f>'JAN-FEB SUM (2)'!M40+MARCH!M40</f>
        <v>283361206.98000002</v>
      </c>
    </row>
    <row r="41" spans="1:17" ht="6" customHeight="1" thickBot="1" x14ac:dyDescent="0.3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22"/>
      <c r="P41" s="3"/>
    </row>
    <row r="42" spans="1:17" ht="22.5" customHeight="1" thickTop="1" thickBot="1" x14ac:dyDescent="0.35">
      <c r="A42" s="116" t="s">
        <v>3</v>
      </c>
      <c r="B42" s="117"/>
      <c r="C42" s="38">
        <f>APRIL!C42+MAY!C42+june!C42</f>
        <v>130437668.51700526</v>
      </c>
      <c r="D42" s="38">
        <f>APRIL!D42+MAY!D42+june!D42</f>
        <v>370001479.63021368</v>
      </c>
      <c r="E42" s="38">
        <f>APRIL!E42+MAY!E42+june!E42</f>
        <v>197709158.97794503</v>
      </c>
      <c r="F42" s="38">
        <f>APRIL!F42+MAY!F42+june!F42</f>
        <v>234959039.89084762</v>
      </c>
      <c r="G42" s="38">
        <f>APRIL!G42+MAY!G42+june!G42</f>
        <v>69827438.554521084</v>
      </c>
      <c r="H42" s="38">
        <f>APRIL!H42+MAY!H42+june!H42</f>
        <v>5501377.9626434147</v>
      </c>
      <c r="I42" s="38">
        <f>APRIL!I42+MAY!I42+june!I42</f>
        <v>80071036.063257948</v>
      </c>
      <c r="J42" s="38">
        <f>APRIL!J42+MAY!J42+june!J42</f>
        <v>0</v>
      </c>
      <c r="K42" s="38">
        <f>APRIL!K42+MAY!K42+june!K42</f>
        <v>0</v>
      </c>
      <c r="L42" s="38">
        <f>APRIL!L42+MAY!L42+june!L42</f>
        <v>2374708.1635848042</v>
      </c>
      <c r="M42" s="39">
        <f>APRIL!M42+MAY!M42+june!M42</f>
        <v>1118191413.4105382</v>
      </c>
      <c r="N42" s="37"/>
      <c r="O42" s="2"/>
    </row>
    <row r="43" spans="1:17" s="31" customFormat="1" ht="21" thickTop="1" thickBot="1" x14ac:dyDescent="0.35">
      <c r="A43" s="118" t="s">
        <v>2</v>
      </c>
      <c r="B43" s="119"/>
      <c r="C43" s="43">
        <f>C40/C42</f>
        <v>1.2331560493894434E-2</v>
      </c>
      <c r="D43" s="43">
        <f t="shared" ref="D43:L43" si="3">D40/D42</f>
        <v>0.28790039192940964</v>
      </c>
      <c r="E43" s="43">
        <f t="shared" si="3"/>
        <v>1.3440302987159161E-2</v>
      </c>
      <c r="F43" s="43">
        <f>F40/F42</f>
        <v>0.56731682706025688</v>
      </c>
      <c r="G43" s="43">
        <f t="shared" si="3"/>
        <v>0.13131224902143179</v>
      </c>
      <c r="H43" s="43">
        <f t="shared" si="3"/>
        <v>0</v>
      </c>
      <c r="I43" s="43">
        <f t="shared" si="3"/>
        <v>0.18910703226117215</v>
      </c>
      <c r="J43" s="43" t="e">
        <f t="shared" si="3"/>
        <v>#DIV/0!</v>
      </c>
      <c r="K43" s="43" t="e">
        <f t="shared" si="3"/>
        <v>#DIV/0!</v>
      </c>
      <c r="L43" s="43">
        <f t="shared" si="3"/>
        <v>2.5266262574945375E-3</v>
      </c>
      <c r="M43" s="43">
        <f>M40/M42</f>
        <v>0.2586696718746902</v>
      </c>
      <c r="N43" s="61"/>
    </row>
    <row r="45" spans="1:17" x14ac:dyDescent="0.2">
      <c r="D45" s="2"/>
      <c r="M45" s="2"/>
    </row>
    <row r="46" spans="1:17" x14ac:dyDescent="0.2">
      <c r="D46" s="3"/>
      <c r="M46" s="3"/>
    </row>
    <row r="47" spans="1:17" x14ac:dyDescent="0.2">
      <c r="M47" s="2"/>
    </row>
    <row r="50" spans="13:13" x14ac:dyDescent="0.2">
      <c r="M50" s="3"/>
    </row>
  </sheetData>
  <mergeCells count="9">
    <mergeCell ref="A40:B40"/>
    <mergeCell ref="A42:B42"/>
    <mergeCell ref="A43:B43"/>
    <mergeCell ref="A1:N1"/>
    <mergeCell ref="A2:A3"/>
    <mergeCell ref="B2:B3"/>
    <mergeCell ref="C2:L2"/>
    <mergeCell ref="M2:M3"/>
    <mergeCell ref="N2:N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18" zoomScale="175" zoomScaleNormal="175" workbookViewId="0">
      <pane xSplit="1" ySplit="4" topLeftCell="B22" activePane="topRight" state="frozen"/>
      <selection activeCell="A18" sqref="A18"/>
      <selection pane="topRight" activeCell="B19" sqref="B19"/>
      <selection pane="bottomLeft" activeCell="A22" sqref="A22"/>
      <selection pane="bottomRight"/>
    </sheetView>
  </sheetViews>
  <sheetFormatPr baseColWidth="10" defaultColWidth="8.83203125" defaultRowHeight="14" x14ac:dyDescent="0.2"/>
  <cols>
    <col min="1" max="1" width="11.83203125" style="29" customWidth="1"/>
    <col min="2" max="2" width="25.5" style="1" customWidth="1"/>
    <col min="3" max="3" width="15.5" style="2" customWidth="1"/>
    <col min="4" max="4" width="19.5" style="1" customWidth="1"/>
    <col min="5" max="5" width="15.33203125" style="1" customWidth="1"/>
    <col min="6" max="6" width="20" style="1" customWidth="1"/>
    <col min="7" max="7" width="20.6640625" style="1" customWidth="1"/>
    <col min="8" max="8" width="18.1640625" style="1" customWidth="1"/>
    <col min="9" max="9" width="18.83203125" style="1" customWidth="1"/>
    <col min="10" max="11" width="17.33203125" style="1" customWidth="1"/>
    <col min="12" max="12" width="15.33203125" style="1" bestFit="1" customWidth="1"/>
    <col min="13" max="13" width="16.83203125" style="1" bestFit="1" customWidth="1"/>
    <col min="14" max="14" width="16.33203125" style="1" customWidth="1"/>
    <col min="15" max="15" width="15" style="1" bestFit="1" customWidth="1"/>
    <col min="16" max="17" width="14.5" style="1" bestFit="1" customWidth="1"/>
    <col min="18" max="16384" width="8.83203125" style="1"/>
  </cols>
  <sheetData>
    <row r="1" spans="1:14" ht="27" thickBot="1" x14ac:dyDescent="0.4">
      <c r="A1" s="131" t="s">
        <v>58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20" thickBot="1" x14ac:dyDescent="0.35">
      <c r="A2" s="121" t="s">
        <v>36</v>
      </c>
      <c r="B2" s="123" t="s">
        <v>35</v>
      </c>
      <c r="C2" s="125" t="s">
        <v>34</v>
      </c>
      <c r="D2" s="126"/>
      <c r="E2" s="126"/>
      <c r="F2" s="126"/>
      <c r="G2" s="126"/>
      <c r="H2" s="126"/>
      <c r="I2" s="126"/>
      <c r="J2" s="126"/>
      <c r="K2" s="126"/>
      <c r="L2" s="126"/>
      <c r="M2" s="127" t="s">
        <v>4</v>
      </c>
      <c r="N2" s="129" t="s">
        <v>30</v>
      </c>
    </row>
    <row r="3" spans="1:14" s="57" customFormat="1" ht="59" thickTop="1" thickBot="1" x14ac:dyDescent="0.35">
      <c r="A3" s="122"/>
      <c r="B3" s="124"/>
      <c r="C3" s="54" t="s">
        <v>1</v>
      </c>
      <c r="D3" s="55" t="s">
        <v>0</v>
      </c>
      <c r="E3" s="55" t="s">
        <v>37</v>
      </c>
      <c r="F3" s="55" t="s">
        <v>38</v>
      </c>
      <c r="G3" s="55" t="s">
        <v>46</v>
      </c>
      <c r="H3" s="55" t="s">
        <v>33</v>
      </c>
      <c r="I3" s="56" t="s">
        <v>32</v>
      </c>
      <c r="J3" s="55" t="s">
        <v>31</v>
      </c>
      <c r="K3" s="56" t="s">
        <v>52</v>
      </c>
      <c r="L3" s="56" t="s">
        <v>51</v>
      </c>
      <c r="M3" s="128"/>
      <c r="N3" s="130"/>
    </row>
    <row r="4" spans="1:14" ht="24.75" customHeight="1" x14ac:dyDescent="0.3">
      <c r="A4" s="24">
        <v>110</v>
      </c>
      <c r="B4" s="4" t="s">
        <v>29</v>
      </c>
      <c r="C4" s="5">
        <f>'MAY-SUM'!C4+june!C4</f>
        <v>0</v>
      </c>
      <c r="D4" s="5">
        <f>'MAY-SUM'!D4+june!D4</f>
        <v>460858</v>
      </c>
      <c r="E4" s="5">
        <f>'MAY-SUM'!E4+june!E4</f>
        <v>0</v>
      </c>
      <c r="F4" s="5">
        <f>'MAY-SUM'!F4+june!F4</f>
        <v>461662</v>
      </c>
      <c r="G4" s="5">
        <f>'MAY-SUM'!G4+june!G4</f>
        <v>0</v>
      </c>
      <c r="H4" s="5">
        <f>'MAY-SUM'!H4+june!H4</f>
        <v>0</v>
      </c>
      <c r="I4" s="5">
        <f>'MAY-SUM'!I4+june!I4</f>
        <v>84171</v>
      </c>
      <c r="J4" s="5">
        <f>'MAY-SUM'!J4+june!J4</f>
        <v>0</v>
      </c>
      <c r="K4" s="5">
        <f>'MAY-SUM'!K4+june!K4</f>
        <v>5125</v>
      </c>
      <c r="L4" s="5">
        <f>'APRIL-SUM'!L4+MAY!L4</f>
        <v>2000</v>
      </c>
      <c r="M4" s="10">
        <f>SUM(C4:L4)</f>
        <v>1013816</v>
      </c>
      <c r="N4" s="11">
        <f t="shared" ref="N4:N40" si="0">M4/$M$40</f>
        <v>1.7705440067354687E-3</v>
      </c>
    </row>
    <row r="5" spans="1:14" ht="24.75" customHeight="1" x14ac:dyDescent="0.3">
      <c r="A5" s="25">
        <v>111</v>
      </c>
      <c r="B5" s="12" t="s">
        <v>28</v>
      </c>
      <c r="C5" s="5">
        <f>'MAY-SUM'!C5+june!C5</f>
        <v>1503969</v>
      </c>
      <c r="D5" s="5">
        <f>'MAY-SUM'!D5+june!D5</f>
        <v>21413718</v>
      </c>
      <c r="E5" s="5">
        <f>'MAY-SUM'!E5+june!E5</f>
        <v>2481549</v>
      </c>
      <c r="F5" s="5">
        <f>'MAY-SUM'!F5+june!F5</f>
        <v>32945532</v>
      </c>
      <c r="G5" s="5">
        <f>'MAY-SUM'!G5+june!G5</f>
        <v>4644423</v>
      </c>
      <c r="H5" s="5">
        <f>'MAY-SUM'!H5+june!H5</f>
        <v>0</v>
      </c>
      <c r="I5" s="5">
        <f>'MAY-SUM'!I5+june!I5</f>
        <v>8522069</v>
      </c>
      <c r="J5" s="5">
        <f>'MAY-SUM'!J5+june!J5</f>
        <v>2996444</v>
      </c>
      <c r="K5" s="5">
        <f>'MAY-SUM'!K5+june!K5</f>
        <v>599397</v>
      </c>
      <c r="L5" s="5">
        <f>'APRIL-SUM'!L5+MAY!L5</f>
        <v>4000</v>
      </c>
      <c r="M5" s="10">
        <f t="shared" ref="M5:M36" si="1">SUM(C5:L5)</f>
        <v>75111101</v>
      </c>
      <c r="N5" s="11">
        <f t="shared" si="0"/>
        <v>0.13117519324497981</v>
      </c>
    </row>
    <row r="6" spans="1:14" ht="38" x14ac:dyDescent="0.3">
      <c r="A6" s="25">
        <v>112</v>
      </c>
      <c r="B6" s="12" t="s">
        <v>27</v>
      </c>
      <c r="C6" s="5">
        <f>'MAY-SUM'!C6+june!C6</f>
        <v>0</v>
      </c>
      <c r="D6" s="5">
        <f>'MAY-SUM'!D6+june!D6</f>
        <v>1531913</v>
      </c>
      <c r="E6" s="5">
        <f>'MAY-SUM'!E6+june!E6</f>
        <v>0</v>
      </c>
      <c r="F6" s="5">
        <f>'MAY-SUM'!F6+june!F6</f>
        <v>1378722</v>
      </c>
      <c r="G6" s="5">
        <f>'MAY-SUM'!G6+june!G6</f>
        <v>118724</v>
      </c>
      <c r="H6" s="5">
        <f>'MAY-SUM'!H6+june!H6</f>
        <v>0</v>
      </c>
      <c r="I6" s="5">
        <f>'MAY-SUM'!I6+june!I6</f>
        <v>0</v>
      </c>
      <c r="J6" s="5">
        <f>'MAY-SUM'!J6+june!J6</f>
        <v>76598</v>
      </c>
      <c r="K6" s="5">
        <f>'MAY-SUM'!K6+june!K6</f>
        <v>15321</v>
      </c>
      <c r="L6" s="5">
        <f>'APRIL-SUM'!L6+MAY!L6</f>
        <v>0</v>
      </c>
      <c r="M6" s="10">
        <f t="shared" si="1"/>
        <v>3121278</v>
      </c>
      <c r="N6" s="11">
        <f t="shared" si="0"/>
        <v>5.4510483719484304E-3</v>
      </c>
    </row>
    <row r="7" spans="1:14" ht="38" x14ac:dyDescent="0.3">
      <c r="A7" s="25">
        <v>113</v>
      </c>
      <c r="B7" s="12" t="s">
        <v>26</v>
      </c>
      <c r="C7" s="5">
        <f>'MAY-SUM'!C7+june!C7</f>
        <v>0</v>
      </c>
      <c r="D7" s="5">
        <f>'MAY-SUM'!D7+june!D7</f>
        <v>0</v>
      </c>
      <c r="E7" s="5">
        <f>'MAY-SUM'!E7+june!E7</f>
        <v>0</v>
      </c>
      <c r="F7" s="5">
        <f>'MAY-SUM'!F7+june!F7</f>
        <v>0</v>
      </c>
      <c r="G7" s="5">
        <f>'MAY-SUM'!G7+june!G7</f>
        <v>0</v>
      </c>
      <c r="H7" s="5">
        <f>'MAY-SUM'!H7+june!H7</f>
        <v>0</v>
      </c>
      <c r="I7" s="5">
        <f>'MAY-SUM'!I7+june!I7</f>
        <v>0</v>
      </c>
      <c r="J7" s="5">
        <f>'MAY-SUM'!J7+june!J7</f>
        <v>0</v>
      </c>
      <c r="K7" s="5">
        <f>'MAY-SUM'!K7+june!K7</f>
        <v>0</v>
      </c>
      <c r="L7" s="5">
        <f>'APRIL-SUM'!L7+MAY!L7</f>
        <v>0</v>
      </c>
      <c r="M7" s="10">
        <f t="shared" si="1"/>
        <v>0</v>
      </c>
      <c r="N7" s="11">
        <f t="shared" si="0"/>
        <v>0</v>
      </c>
    </row>
    <row r="8" spans="1:14" ht="27" customHeight="1" x14ac:dyDescent="0.3">
      <c r="A8" s="25">
        <v>140</v>
      </c>
      <c r="B8" s="12" t="s">
        <v>25</v>
      </c>
      <c r="C8" s="5">
        <f>'MAY-SUM'!C8+june!C8</f>
        <v>622226</v>
      </c>
      <c r="D8" s="5">
        <f>'MAY-SUM'!D8+june!D8</f>
        <v>11885929</v>
      </c>
      <c r="E8" s="5">
        <f>'MAY-SUM'!E8+june!E8</f>
        <v>1026675</v>
      </c>
      <c r="F8" s="5">
        <f>'MAY-SUM'!F8+june!F8</f>
        <v>14723990</v>
      </c>
      <c r="G8" s="5">
        <f>'MAY-SUM'!G8+june!G8</f>
        <v>1849206</v>
      </c>
      <c r="H8" s="5">
        <f>'MAY-SUM'!H8+june!H8</f>
        <v>0</v>
      </c>
      <c r="I8" s="5">
        <f>'MAY-SUM'!I8+june!I8</f>
        <v>4006141</v>
      </c>
      <c r="J8" s="5">
        <f>'MAY-SUM'!J8+june!J8</f>
        <v>1193050</v>
      </c>
      <c r="K8" s="5">
        <f>'MAY-SUM'!K8+june!K8</f>
        <v>238649</v>
      </c>
      <c r="L8" s="5">
        <f>'APRIL-SUM'!L8+MAY!L8</f>
        <v>89000</v>
      </c>
      <c r="M8" s="10">
        <f t="shared" si="1"/>
        <v>35634866</v>
      </c>
      <c r="N8" s="11">
        <f t="shared" si="0"/>
        <v>6.2233283383889698E-2</v>
      </c>
    </row>
    <row r="9" spans="1:14" ht="37.5" customHeight="1" x14ac:dyDescent="0.3">
      <c r="A9" s="25">
        <v>300</v>
      </c>
      <c r="B9" s="16" t="s">
        <v>24</v>
      </c>
      <c r="C9" s="5">
        <f>'MAY-SUM'!C9+june!C9</f>
        <v>0</v>
      </c>
      <c r="D9" s="5">
        <f>'MAY-SUM'!D9+june!D9</f>
        <v>0</v>
      </c>
      <c r="E9" s="5">
        <f>'MAY-SUM'!E9+june!E9</f>
        <v>0</v>
      </c>
      <c r="F9" s="5">
        <f>'MAY-SUM'!F9+june!F9</f>
        <v>0</v>
      </c>
      <c r="G9" s="5">
        <f>'MAY-SUM'!G9+june!G9</f>
        <v>0</v>
      </c>
      <c r="H9" s="5">
        <f>'MAY-SUM'!H9+june!H9</f>
        <v>0</v>
      </c>
      <c r="I9" s="5">
        <f>'MAY-SUM'!I9+june!I9</f>
        <v>0</v>
      </c>
      <c r="J9" s="5">
        <f>'MAY-SUM'!J9+june!J9</f>
        <v>0</v>
      </c>
      <c r="K9" s="5">
        <f>'MAY-SUM'!K9+june!K9</f>
        <v>0</v>
      </c>
      <c r="L9" s="5">
        <f>'APRIL-SUM'!L9+MAY!L9</f>
        <v>0</v>
      </c>
      <c r="M9" s="10">
        <f t="shared" si="1"/>
        <v>0</v>
      </c>
      <c r="N9" s="11">
        <f t="shared" si="0"/>
        <v>0</v>
      </c>
    </row>
    <row r="10" spans="1:14" ht="38" x14ac:dyDescent="0.3">
      <c r="A10" s="25">
        <v>310</v>
      </c>
      <c r="B10" s="12" t="s">
        <v>23</v>
      </c>
      <c r="C10" s="5">
        <f>'MAY-SUM'!C10+june!C10</f>
        <v>157951</v>
      </c>
      <c r="D10" s="5">
        <f>'MAY-SUM'!D10+june!D10</f>
        <v>56542394</v>
      </c>
      <c r="E10" s="5">
        <f>'MAY-SUM'!E10+june!E10</f>
        <v>260619</v>
      </c>
      <c r="F10" s="5">
        <f>'MAY-SUM'!F10+june!F10</f>
        <v>119738040</v>
      </c>
      <c r="G10" s="5">
        <f>'MAY-SUM'!G10+june!G10</f>
        <v>11955972</v>
      </c>
      <c r="H10" s="5">
        <f>'MAY-SUM'!H10+june!H10</f>
        <v>0</v>
      </c>
      <c r="I10" s="5">
        <f>'MAY-SUM'!I10+june!I10</f>
        <v>1633823</v>
      </c>
      <c r="J10" s="5">
        <f>'MAY-SUM'!J10+june!J10</f>
        <v>7780772</v>
      </c>
      <c r="K10" s="5">
        <f>'MAY-SUM'!K10+june!K10</f>
        <v>1556272</v>
      </c>
      <c r="L10" s="5">
        <f>'APRIL-SUM'!L10+MAY!L10</f>
        <v>0</v>
      </c>
      <c r="M10" s="10">
        <f t="shared" si="1"/>
        <v>199625843</v>
      </c>
      <c r="N10" s="11">
        <f t="shared" si="0"/>
        <v>0.34862967235984205</v>
      </c>
    </row>
    <row r="11" spans="1:14" ht="33" customHeight="1" x14ac:dyDescent="0.3">
      <c r="A11" s="25">
        <v>320</v>
      </c>
      <c r="B11" s="12" t="s">
        <v>22</v>
      </c>
      <c r="C11" s="5">
        <f>'MAY-SUM'!C11+june!C11</f>
        <v>2801872</v>
      </c>
      <c r="D11" s="5">
        <f>'MAY-SUM'!D11+june!D11</f>
        <v>35279599</v>
      </c>
      <c r="E11" s="5">
        <f>'MAY-SUM'!E11+june!E11</f>
        <v>4626332</v>
      </c>
      <c r="F11" s="5">
        <f>'MAY-SUM'!F11+june!F11</f>
        <v>49266965</v>
      </c>
      <c r="G11" s="5">
        <f>'MAY-SUM'!G11+june!G11</f>
        <v>0</v>
      </c>
      <c r="H11" s="5">
        <f>'MAY-SUM'!H11+june!H11</f>
        <v>0</v>
      </c>
      <c r="I11" s="5">
        <f>'MAY-SUM'!I11+june!I11</f>
        <v>6249473</v>
      </c>
      <c r="J11" s="5">
        <f>'MAY-SUM'!J11+june!J11</f>
        <v>0</v>
      </c>
      <c r="K11" s="5">
        <f>'MAY-SUM'!K11+june!K11</f>
        <v>0</v>
      </c>
      <c r="L11" s="5">
        <f>'APRIL-SUM'!L11+MAY!L11</f>
        <v>5000</v>
      </c>
      <c r="M11" s="10">
        <f t="shared" si="1"/>
        <v>98229241</v>
      </c>
      <c r="N11" s="11">
        <f t="shared" si="0"/>
        <v>0.17154907196051747</v>
      </c>
    </row>
    <row r="12" spans="1:14" ht="38" x14ac:dyDescent="0.3">
      <c r="A12" s="25">
        <v>321</v>
      </c>
      <c r="B12" s="12" t="s">
        <v>21</v>
      </c>
      <c r="C12" s="5">
        <f>'MAY-SUM'!C12+june!C12</f>
        <v>0</v>
      </c>
      <c r="D12" s="5">
        <f>'MAY-SUM'!D12+june!D12</f>
        <v>22694222</v>
      </c>
      <c r="E12" s="5">
        <f>'MAY-SUM'!E12+june!E12</f>
        <v>0</v>
      </c>
      <c r="F12" s="5">
        <f>'MAY-SUM'!F12+june!F12</f>
        <v>25305295</v>
      </c>
      <c r="G12" s="5">
        <f>'MAY-SUM'!G12+june!G12</f>
        <v>0</v>
      </c>
      <c r="H12" s="5">
        <f>'MAY-SUM'!H12+june!H12</f>
        <v>0</v>
      </c>
      <c r="I12" s="5">
        <f>'MAY-SUM'!I12+june!I12</f>
        <v>329677</v>
      </c>
      <c r="J12" s="5">
        <f>'MAY-SUM'!J12+june!J12</f>
        <v>0</v>
      </c>
      <c r="K12" s="5">
        <f>'MAY-SUM'!K12+june!K12</f>
        <v>0</v>
      </c>
      <c r="L12" s="5">
        <f>'APRIL-SUM'!L12+MAY!L12</f>
        <v>0</v>
      </c>
      <c r="M12" s="10">
        <f t="shared" si="1"/>
        <v>48329194</v>
      </c>
      <c r="N12" s="11">
        <f t="shared" si="0"/>
        <v>8.4402854943161063E-2</v>
      </c>
    </row>
    <row r="13" spans="1:14" ht="39" customHeight="1" x14ac:dyDescent="0.3">
      <c r="A13" s="25">
        <v>322</v>
      </c>
      <c r="B13" s="12" t="s">
        <v>20</v>
      </c>
      <c r="C13" s="5">
        <f>'MAY-SUM'!C13+june!C13</f>
        <v>0</v>
      </c>
      <c r="D13" s="5">
        <f>'MAY-SUM'!D13+june!D13</f>
        <v>0</v>
      </c>
      <c r="E13" s="5">
        <f>'MAY-SUM'!E13+june!E13</f>
        <v>0</v>
      </c>
      <c r="F13" s="5">
        <f>'MAY-SUM'!F13+june!F13</f>
        <v>1216926</v>
      </c>
      <c r="G13" s="5">
        <f>'MAY-SUM'!G13+june!G13</f>
        <v>0</v>
      </c>
      <c r="H13" s="5">
        <f>'MAY-SUM'!H13+june!H13</f>
        <v>0</v>
      </c>
      <c r="I13" s="5">
        <f>'MAY-SUM'!I13+june!I13</f>
        <v>0</v>
      </c>
      <c r="J13" s="5">
        <f>'MAY-SUM'!J13+june!J13</f>
        <v>0</v>
      </c>
      <c r="K13" s="5">
        <f>'MAY-SUM'!K13+june!K13</f>
        <v>0</v>
      </c>
      <c r="L13" s="5">
        <f>'APRIL-SUM'!L13+MAY!L13</f>
        <v>0</v>
      </c>
      <c r="M13" s="10">
        <f t="shared" si="1"/>
        <v>1216926</v>
      </c>
      <c r="N13" s="11">
        <f t="shared" si="0"/>
        <v>2.1252584649882889E-3</v>
      </c>
    </row>
    <row r="14" spans="1:14" ht="38" x14ac:dyDescent="0.3">
      <c r="A14" s="25">
        <v>325</v>
      </c>
      <c r="B14" s="12" t="s">
        <v>39</v>
      </c>
      <c r="C14" s="5">
        <f>'MAY-SUM'!C14+june!C14</f>
        <v>0</v>
      </c>
      <c r="D14" s="5">
        <f>'MAY-SUM'!D14+june!D14</f>
        <v>278957</v>
      </c>
      <c r="E14" s="5">
        <f>'MAY-SUM'!E14+june!E14</f>
        <v>0</v>
      </c>
      <c r="F14" s="5">
        <f>'MAY-SUM'!F14+june!F14</f>
        <v>284460</v>
      </c>
      <c r="G14" s="5">
        <f>'MAY-SUM'!G14+june!G14</f>
        <v>0</v>
      </c>
      <c r="H14" s="5">
        <f>'MAY-SUM'!H14+june!H14</f>
        <v>7.98</v>
      </c>
      <c r="I14" s="5">
        <f>'MAY-SUM'!I14+june!I14</f>
        <v>222660</v>
      </c>
      <c r="J14" s="5">
        <f>'MAY-SUM'!J14+june!J14</f>
        <v>0</v>
      </c>
      <c r="K14" s="5">
        <f>'MAY-SUM'!K14+june!K14</f>
        <v>0</v>
      </c>
      <c r="L14" s="5">
        <f>'APRIL-SUM'!L14+MAY!L14</f>
        <v>0</v>
      </c>
      <c r="M14" s="10">
        <f t="shared" si="1"/>
        <v>786084.98</v>
      </c>
      <c r="N14" s="11">
        <f t="shared" si="0"/>
        <v>1.372831016795721E-3</v>
      </c>
    </row>
    <row r="15" spans="1:14" ht="33" customHeight="1" x14ac:dyDescent="0.3">
      <c r="A15" s="25">
        <v>330</v>
      </c>
      <c r="B15" s="16" t="s">
        <v>19</v>
      </c>
      <c r="C15" s="5">
        <f>'MAY-SUM'!C15+june!C15</f>
        <v>0</v>
      </c>
      <c r="D15" s="5">
        <f>'MAY-SUM'!D15+june!D15</f>
        <v>41905985</v>
      </c>
      <c r="E15" s="5">
        <f>'MAY-SUM'!E15+june!E15</f>
        <v>0</v>
      </c>
      <c r="F15" s="5">
        <f>'MAY-SUM'!F15+june!F15</f>
        <v>0</v>
      </c>
      <c r="G15" s="5">
        <f>'MAY-SUM'!G15+june!G15</f>
        <v>0</v>
      </c>
      <c r="H15" s="5">
        <f>'MAY-SUM'!H15+june!H15</f>
        <v>0</v>
      </c>
      <c r="I15" s="5">
        <f>'MAY-SUM'!I15+june!I15</f>
        <v>0</v>
      </c>
      <c r="J15" s="5">
        <f>'MAY-SUM'!J15+june!J15</f>
        <v>0</v>
      </c>
      <c r="K15" s="5">
        <f>'MAY-SUM'!K15+june!K15</f>
        <v>0</v>
      </c>
      <c r="L15" s="5">
        <f>'APRIL-SUM'!L15+MAY!L15</f>
        <v>0</v>
      </c>
      <c r="M15" s="10">
        <f t="shared" si="1"/>
        <v>41905985</v>
      </c>
      <c r="N15" s="11">
        <f t="shared" si="0"/>
        <v>7.3185262994563557E-2</v>
      </c>
    </row>
    <row r="16" spans="1:14" ht="38" x14ac:dyDescent="0.3">
      <c r="A16" s="25">
        <v>331</v>
      </c>
      <c r="B16" s="16" t="s">
        <v>42</v>
      </c>
      <c r="C16" s="5">
        <f>'MAY-SUM'!C16+june!C16</f>
        <v>0</v>
      </c>
      <c r="D16" s="5">
        <f>'MAY-SUM'!D16+june!D16</f>
        <v>365776</v>
      </c>
      <c r="E16" s="5">
        <f>'MAY-SUM'!E16+june!E16</f>
        <v>0</v>
      </c>
      <c r="F16" s="5">
        <f>'MAY-SUM'!F16+june!F16</f>
        <v>0</v>
      </c>
      <c r="G16" s="5">
        <f>'MAY-SUM'!G16+june!G16</f>
        <v>0</v>
      </c>
      <c r="H16" s="5">
        <f>'MAY-SUM'!H16+june!H16</f>
        <v>0</v>
      </c>
      <c r="I16" s="5">
        <f>'MAY-SUM'!I16+june!I16</f>
        <v>0</v>
      </c>
      <c r="J16" s="5">
        <f>'MAY-SUM'!J16+june!J16</f>
        <v>0</v>
      </c>
      <c r="K16" s="5">
        <f>'MAY-SUM'!K16+june!K16</f>
        <v>0</v>
      </c>
      <c r="L16" s="5">
        <f>'APRIL-SUM'!L16+MAY!L16</f>
        <v>0</v>
      </c>
      <c r="M16" s="10">
        <f t="shared" si="1"/>
        <v>365776</v>
      </c>
      <c r="N16" s="11">
        <f t="shared" si="0"/>
        <v>6.3879688681937625E-4</v>
      </c>
    </row>
    <row r="17" spans="1:14" ht="28.5" customHeight="1" x14ac:dyDescent="0.3">
      <c r="A17" s="25">
        <v>340</v>
      </c>
      <c r="B17" s="16" t="s">
        <v>18</v>
      </c>
      <c r="C17" s="5">
        <f>'MAY-SUM'!C17+june!C17</f>
        <v>0</v>
      </c>
      <c r="D17" s="5">
        <f>'MAY-SUM'!D17+june!D17</f>
        <v>1146644</v>
      </c>
      <c r="E17" s="5">
        <f>'MAY-SUM'!E17+june!E17</f>
        <v>0</v>
      </c>
      <c r="F17" s="5">
        <f>'MAY-SUM'!F17+june!F17</f>
        <v>1499502</v>
      </c>
      <c r="G17" s="5">
        <f>'MAY-SUM'!G17+june!G17</f>
        <v>0</v>
      </c>
      <c r="H17" s="5">
        <f>'MAY-SUM'!H17+june!H17</f>
        <v>0</v>
      </c>
      <c r="I17" s="5">
        <f>'MAY-SUM'!I17+june!I17</f>
        <v>230532</v>
      </c>
      <c r="J17" s="5">
        <f>'MAY-SUM'!J17+june!J17</f>
        <v>0</v>
      </c>
      <c r="K17" s="5">
        <f>'MAY-SUM'!K17+june!K17</f>
        <v>0</v>
      </c>
      <c r="L17" s="5">
        <f>'APRIL-SUM'!L17+MAY!L17</f>
        <v>0</v>
      </c>
      <c r="M17" s="10">
        <f t="shared" si="1"/>
        <v>2876678</v>
      </c>
      <c r="N17" s="11">
        <f t="shared" si="0"/>
        <v>5.0238751333652005E-3</v>
      </c>
    </row>
    <row r="18" spans="1:14" ht="38" x14ac:dyDescent="0.3">
      <c r="A18" s="25">
        <v>350</v>
      </c>
      <c r="B18" s="16" t="s">
        <v>17</v>
      </c>
      <c r="C18" s="5">
        <f>'MAY-SUM'!C18+june!C18</f>
        <v>0</v>
      </c>
      <c r="D18" s="5">
        <f>'MAY-SUM'!D18+june!D18</f>
        <v>0</v>
      </c>
      <c r="E18" s="5">
        <f>'MAY-SUM'!E18+june!E18</f>
        <v>0</v>
      </c>
      <c r="F18" s="5">
        <f>'MAY-SUM'!F18+june!F18</f>
        <v>0</v>
      </c>
      <c r="G18" s="5">
        <f>'MAY-SUM'!G18+june!G18</f>
        <v>0</v>
      </c>
      <c r="H18" s="5">
        <f>'MAY-SUM'!H18+june!H18</f>
        <v>0</v>
      </c>
      <c r="I18" s="5">
        <f>'MAY-SUM'!I18+june!I18</f>
        <v>0</v>
      </c>
      <c r="J18" s="5">
        <f>'MAY-SUM'!J18+june!J18</f>
        <v>0</v>
      </c>
      <c r="K18" s="5">
        <f>'MAY-SUM'!K18+june!K18</f>
        <v>0</v>
      </c>
      <c r="L18" s="5">
        <f>'APRIL-SUM'!L18+MAY!L18</f>
        <v>0</v>
      </c>
      <c r="M18" s="10">
        <f t="shared" si="1"/>
        <v>0</v>
      </c>
      <c r="N18" s="11">
        <f t="shared" si="0"/>
        <v>0</v>
      </c>
    </row>
    <row r="19" spans="1:14" ht="57" x14ac:dyDescent="0.3">
      <c r="A19" s="25">
        <v>360</v>
      </c>
      <c r="B19" s="16" t="s">
        <v>83</v>
      </c>
      <c r="C19" s="5">
        <f>'MAY-SUM'!C19+june!C19</f>
        <v>0</v>
      </c>
      <c r="D19" s="5">
        <f>'MAY-SUM'!D19+june!D19</f>
        <v>0</v>
      </c>
      <c r="E19" s="5">
        <f>'MAY-SUM'!E19+june!E19</f>
        <v>0</v>
      </c>
      <c r="F19" s="5">
        <f>'MAY-SUM'!F19+june!F19</f>
        <v>0</v>
      </c>
      <c r="G19" s="5">
        <f>'MAY-SUM'!G19+june!G19</f>
        <v>0</v>
      </c>
      <c r="H19" s="5">
        <f>'MAY-SUM'!H19+june!H19</f>
        <v>0</v>
      </c>
      <c r="I19" s="5">
        <f>'MAY-SUM'!I19+june!I19</f>
        <v>0</v>
      </c>
      <c r="J19" s="5">
        <f>'MAY-SUM'!J19+june!J19</f>
        <v>0</v>
      </c>
      <c r="K19" s="5">
        <f>'MAY-SUM'!K19+june!K19</f>
        <v>0</v>
      </c>
      <c r="L19" s="5">
        <f>'APRIL-SUM'!L19+MAY!L19</f>
        <v>0</v>
      </c>
      <c r="M19" s="10">
        <f t="shared" si="1"/>
        <v>0</v>
      </c>
      <c r="N19" s="11">
        <f t="shared" si="0"/>
        <v>0</v>
      </c>
    </row>
    <row r="20" spans="1:14" ht="38" x14ac:dyDescent="0.3">
      <c r="A20" s="25">
        <v>370</v>
      </c>
      <c r="B20" s="16" t="s">
        <v>15</v>
      </c>
      <c r="C20" s="5">
        <f>'MAY-SUM'!C20+june!C20</f>
        <v>0</v>
      </c>
      <c r="D20" s="5">
        <f>'MAY-SUM'!D20+june!D20</f>
        <v>0</v>
      </c>
      <c r="E20" s="5">
        <f>'MAY-SUM'!E20+june!E20</f>
        <v>0</v>
      </c>
      <c r="F20" s="5">
        <f>'MAY-SUM'!F20+june!F20</f>
        <v>0</v>
      </c>
      <c r="G20" s="5">
        <f>'MAY-SUM'!G20+june!G20</f>
        <v>0</v>
      </c>
      <c r="H20" s="5">
        <f>'MAY-SUM'!H20+june!H20</f>
        <v>0</v>
      </c>
      <c r="I20" s="5">
        <f>'MAY-SUM'!I20+june!I20</f>
        <v>0</v>
      </c>
      <c r="J20" s="5">
        <f>'MAY-SUM'!J20+june!J20</f>
        <v>0</v>
      </c>
      <c r="K20" s="5">
        <f>'MAY-SUM'!K20+june!K20</f>
        <v>0</v>
      </c>
      <c r="L20" s="5">
        <f>'APRIL-SUM'!L20+MAY!L20</f>
        <v>0</v>
      </c>
      <c r="M20" s="10">
        <f t="shared" si="1"/>
        <v>0</v>
      </c>
      <c r="N20" s="11">
        <f t="shared" si="0"/>
        <v>0</v>
      </c>
    </row>
    <row r="21" spans="1:14" ht="57" x14ac:dyDescent="0.3">
      <c r="A21" s="25">
        <v>381</v>
      </c>
      <c r="B21" s="16" t="s">
        <v>14</v>
      </c>
      <c r="C21" s="5">
        <f>'MAY-SUM'!C21+june!C21</f>
        <v>0</v>
      </c>
      <c r="D21" s="5">
        <f>'MAY-SUM'!D21+june!D21</f>
        <v>449642</v>
      </c>
      <c r="E21" s="5">
        <f>'MAY-SUM'!E21+june!E21</f>
        <v>0</v>
      </c>
      <c r="F21" s="5">
        <f>'MAY-SUM'!F21+june!F21</f>
        <v>0</v>
      </c>
      <c r="G21" s="5">
        <f>'MAY-SUM'!G21+june!G21</f>
        <v>0</v>
      </c>
      <c r="H21" s="5">
        <f>'MAY-SUM'!H21+june!H21</f>
        <v>0</v>
      </c>
      <c r="I21" s="5">
        <f>'MAY-SUM'!I21+june!I21</f>
        <v>0</v>
      </c>
      <c r="J21" s="5">
        <f>'MAY-SUM'!J21+june!J21</f>
        <v>0</v>
      </c>
      <c r="K21" s="5">
        <f>'MAY-SUM'!K21+june!K21</f>
        <v>0</v>
      </c>
      <c r="L21" s="5">
        <f>'APRIL-SUM'!L21+MAY!L21</f>
        <v>0</v>
      </c>
      <c r="M21" s="10">
        <f t="shared" si="1"/>
        <v>449642</v>
      </c>
      <c r="N21" s="11">
        <f t="shared" si="0"/>
        <v>7.852617716395772E-4</v>
      </c>
    </row>
    <row r="22" spans="1:14" ht="38" x14ac:dyDescent="0.3">
      <c r="A22" s="26">
        <v>405</v>
      </c>
      <c r="B22" s="19" t="s">
        <v>47</v>
      </c>
      <c r="C22" s="5">
        <f>'MAY-SUM'!C22+june!C22</f>
        <v>0</v>
      </c>
      <c r="D22" s="5">
        <f>'MAY-SUM'!D22+june!D22</f>
        <v>0</v>
      </c>
      <c r="E22" s="5">
        <f>'MAY-SUM'!E22+june!E22</f>
        <v>0</v>
      </c>
      <c r="F22" s="5">
        <f>'MAY-SUM'!F22+june!F22</f>
        <v>0</v>
      </c>
      <c r="G22" s="5">
        <f>'MAY-SUM'!G22+june!G22</f>
        <v>0</v>
      </c>
      <c r="H22" s="5">
        <f>'MAY-SUM'!H22+june!H22</f>
        <v>0</v>
      </c>
      <c r="I22" s="5">
        <f>'MAY-SUM'!I22+june!I22</f>
        <v>0</v>
      </c>
      <c r="J22" s="5">
        <f>'MAY-SUM'!J22+june!J22</f>
        <v>0</v>
      </c>
      <c r="K22" s="5">
        <f>'MAY-SUM'!K22+june!K22</f>
        <v>0</v>
      </c>
      <c r="L22" s="5">
        <f>'APRIL-SUM'!L22+MAY!L22</f>
        <v>0</v>
      </c>
      <c r="M22" s="10">
        <f t="shared" si="1"/>
        <v>0</v>
      </c>
      <c r="N22" s="11">
        <f t="shared" si="0"/>
        <v>0</v>
      </c>
    </row>
    <row r="23" spans="1:14" ht="31.5" customHeight="1" x14ac:dyDescent="0.3">
      <c r="A23" s="25">
        <v>410</v>
      </c>
      <c r="B23" s="16" t="s">
        <v>40</v>
      </c>
      <c r="C23" s="5">
        <f>'MAY-SUM'!C23+june!C23</f>
        <v>0</v>
      </c>
      <c r="D23" s="5">
        <f>'MAY-SUM'!D23+june!D23</f>
        <v>223561</v>
      </c>
      <c r="E23" s="5">
        <f>'MAY-SUM'!E23+june!E23</f>
        <v>0</v>
      </c>
      <c r="F23" s="5">
        <f>'MAY-SUM'!F23+june!F23</f>
        <v>223443</v>
      </c>
      <c r="G23" s="5">
        <f>'MAY-SUM'!G23+june!G23</f>
        <v>0</v>
      </c>
      <c r="H23" s="5">
        <f>'MAY-SUM'!H23+june!H23</f>
        <v>0</v>
      </c>
      <c r="I23" s="5">
        <f>'MAY-SUM'!I23+june!I23</f>
        <v>0</v>
      </c>
      <c r="J23" s="5">
        <f>'MAY-SUM'!J23+june!J23</f>
        <v>0</v>
      </c>
      <c r="K23" s="5">
        <f>'MAY-SUM'!K23+june!K23</f>
        <v>0</v>
      </c>
      <c r="L23" s="5">
        <f>'APRIL-SUM'!L23+MAY!L23</f>
        <v>0</v>
      </c>
      <c r="M23" s="10">
        <f t="shared" si="1"/>
        <v>447004</v>
      </c>
      <c r="N23" s="11">
        <f t="shared" si="0"/>
        <v>7.8065472747202791E-4</v>
      </c>
    </row>
    <row r="24" spans="1:14" ht="56.25" customHeight="1" x14ac:dyDescent="0.3">
      <c r="A24" s="24">
        <v>415</v>
      </c>
      <c r="B24" s="20" t="s">
        <v>43</v>
      </c>
      <c r="C24" s="5">
        <f>'MAY-SUM'!C24+june!C24</f>
        <v>0</v>
      </c>
      <c r="D24" s="5">
        <f>'MAY-SUM'!D24+june!D24</f>
        <v>141827</v>
      </c>
      <c r="E24" s="5">
        <f>'MAY-SUM'!E24+june!E24</f>
        <v>0</v>
      </c>
      <c r="F24" s="5">
        <f>'MAY-SUM'!F24+june!F24</f>
        <v>134396</v>
      </c>
      <c r="G24" s="5">
        <f>'MAY-SUM'!G24+june!G24</f>
        <v>0</v>
      </c>
      <c r="H24" s="5">
        <f>'MAY-SUM'!H24+june!H24</f>
        <v>0</v>
      </c>
      <c r="I24" s="5">
        <f>'MAY-SUM'!I24+june!I24</f>
        <v>44994</v>
      </c>
      <c r="J24" s="5">
        <f>'MAY-SUM'!J24+june!J24</f>
        <v>0</v>
      </c>
      <c r="K24" s="5">
        <f>'MAY-SUM'!K24+june!K24</f>
        <v>0</v>
      </c>
      <c r="L24" s="5">
        <f>'APRIL-SUM'!L24+MAY!L24</f>
        <v>0</v>
      </c>
      <c r="M24" s="10">
        <f t="shared" si="1"/>
        <v>321217</v>
      </c>
      <c r="N24" s="11">
        <f t="shared" si="0"/>
        <v>5.6097835722808376E-4</v>
      </c>
    </row>
    <row r="25" spans="1:14" ht="56.25" customHeight="1" x14ac:dyDescent="0.3">
      <c r="A25" s="24">
        <v>420</v>
      </c>
      <c r="B25" s="20" t="s">
        <v>41</v>
      </c>
      <c r="C25" s="5">
        <f>'MAY-SUM'!C25+june!C25</f>
        <v>0</v>
      </c>
      <c r="D25" s="5">
        <f>'MAY-SUM'!D25+june!D25</f>
        <v>0</v>
      </c>
      <c r="E25" s="5">
        <f>'MAY-SUM'!E25+june!E25</f>
        <v>0</v>
      </c>
      <c r="F25" s="5">
        <f>'MAY-SUM'!F25+june!F25</f>
        <v>0</v>
      </c>
      <c r="G25" s="5">
        <f>'MAY-SUM'!G25+june!G25</f>
        <v>0</v>
      </c>
      <c r="H25" s="5">
        <f>'MAY-SUM'!H25+june!H25</f>
        <v>0</v>
      </c>
      <c r="I25" s="5">
        <f>'MAY-SUM'!I25+june!I25</f>
        <v>0</v>
      </c>
      <c r="J25" s="5">
        <f>'MAY-SUM'!J25+june!J25</f>
        <v>0</v>
      </c>
      <c r="K25" s="5">
        <f>'MAY-SUM'!K25+june!K25</f>
        <v>0</v>
      </c>
      <c r="L25" s="5">
        <f>'APRIL-SUM'!L25+MAY!L25</f>
        <v>0</v>
      </c>
      <c r="M25" s="10">
        <f t="shared" si="1"/>
        <v>0</v>
      </c>
      <c r="N25" s="11">
        <f t="shared" si="0"/>
        <v>0</v>
      </c>
    </row>
    <row r="26" spans="1:14" ht="38.25" customHeight="1" x14ac:dyDescent="0.3">
      <c r="A26" s="24">
        <v>435</v>
      </c>
      <c r="B26" s="20" t="s">
        <v>13</v>
      </c>
      <c r="C26" s="5">
        <f>'MAY-SUM'!C26+june!C26</f>
        <v>0</v>
      </c>
      <c r="D26" s="5">
        <f>'MAY-SUM'!D26+june!D26</f>
        <v>0</v>
      </c>
      <c r="E26" s="5">
        <f>'MAY-SUM'!E26+june!E26</f>
        <v>0</v>
      </c>
      <c r="F26" s="5">
        <f>'MAY-SUM'!F26+june!F26</f>
        <v>0</v>
      </c>
      <c r="G26" s="5">
        <f>'MAY-SUM'!G26+june!G26</f>
        <v>0</v>
      </c>
      <c r="H26" s="5">
        <f>'MAY-SUM'!H26+june!H26</f>
        <v>0</v>
      </c>
      <c r="I26" s="5">
        <f>'MAY-SUM'!I26+june!I26</f>
        <v>0</v>
      </c>
      <c r="J26" s="5">
        <f>'MAY-SUM'!J26+june!J26</f>
        <v>0</v>
      </c>
      <c r="K26" s="5">
        <f>'MAY-SUM'!K26+june!K26</f>
        <v>0</v>
      </c>
      <c r="L26" s="5">
        <f>'APRIL-SUM'!L26+MAY!L26</f>
        <v>0</v>
      </c>
      <c r="M26" s="10">
        <f t="shared" si="1"/>
        <v>0</v>
      </c>
      <c r="N26" s="11">
        <f t="shared" si="0"/>
        <v>0</v>
      </c>
    </row>
    <row r="27" spans="1:14" ht="38" x14ac:dyDescent="0.3">
      <c r="A27" s="25">
        <v>440</v>
      </c>
      <c r="B27" s="16" t="s">
        <v>12</v>
      </c>
      <c r="C27" s="5">
        <f>'MAY-SUM'!C27+june!C27</f>
        <v>0</v>
      </c>
      <c r="D27" s="5">
        <f>'MAY-SUM'!D27+june!D27</f>
        <v>0</v>
      </c>
      <c r="E27" s="5">
        <f>'MAY-SUM'!E27+june!E27</f>
        <v>0</v>
      </c>
      <c r="F27" s="5">
        <f>'MAY-SUM'!F27+june!F27</f>
        <v>0</v>
      </c>
      <c r="G27" s="5">
        <f>'MAY-SUM'!G27+june!G27</f>
        <v>0</v>
      </c>
      <c r="H27" s="5">
        <f>'MAY-SUM'!H27+june!H27</f>
        <v>0</v>
      </c>
      <c r="I27" s="5">
        <f>'MAY-SUM'!I27+june!I27</f>
        <v>0</v>
      </c>
      <c r="J27" s="5">
        <f>'MAY-SUM'!J27+june!J27</f>
        <v>0</v>
      </c>
      <c r="K27" s="5">
        <f>'MAY-SUM'!K27+june!K27</f>
        <v>0</v>
      </c>
      <c r="L27" s="5">
        <f>'APRIL-SUM'!L27+MAY!L27</f>
        <v>0</v>
      </c>
      <c r="M27" s="10">
        <f t="shared" si="1"/>
        <v>0</v>
      </c>
      <c r="N27" s="11">
        <f t="shared" si="0"/>
        <v>0</v>
      </c>
    </row>
    <row r="28" spans="1:14" ht="57" x14ac:dyDescent="0.3">
      <c r="A28" s="25">
        <v>450</v>
      </c>
      <c r="B28" s="16" t="s">
        <v>49</v>
      </c>
      <c r="C28" s="5">
        <f>'MAY-SUM'!C28+june!C28</f>
        <v>0</v>
      </c>
      <c r="D28" s="5">
        <f>'MAY-SUM'!D28+june!D28</f>
        <v>0</v>
      </c>
      <c r="E28" s="5">
        <f>'MAY-SUM'!E28+june!E28</f>
        <v>0</v>
      </c>
      <c r="F28" s="5">
        <f>'MAY-SUM'!F28+june!F28</f>
        <v>0</v>
      </c>
      <c r="G28" s="5">
        <f>'MAY-SUM'!G28+june!G28</f>
        <v>0</v>
      </c>
      <c r="H28" s="5">
        <f>'MAY-SUM'!H28+june!H28</f>
        <v>0</v>
      </c>
      <c r="I28" s="5">
        <f>'MAY-SUM'!I28+june!I28</f>
        <v>0</v>
      </c>
      <c r="J28" s="5">
        <f>'MAY-SUM'!J28+june!J28</f>
        <v>0</v>
      </c>
      <c r="K28" s="5">
        <f>'MAY-SUM'!K28+june!K28</f>
        <v>0</v>
      </c>
      <c r="L28" s="5">
        <f>'APRIL-SUM'!L28+MAY!L28</f>
        <v>0</v>
      </c>
      <c r="M28" s="10">
        <f t="shared" si="1"/>
        <v>0</v>
      </c>
      <c r="N28" s="11">
        <f t="shared" si="0"/>
        <v>0</v>
      </c>
    </row>
    <row r="29" spans="1:14" ht="19" x14ac:dyDescent="0.3">
      <c r="A29" s="25">
        <v>455</v>
      </c>
      <c r="B29" s="16" t="s">
        <v>11</v>
      </c>
      <c r="C29" s="5">
        <f>'MAY-SUM'!C29+june!C29</f>
        <v>0</v>
      </c>
      <c r="D29" s="5">
        <f>'MAY-SUM'!D29+june!D29</f>
        <v>0</v>
      </c>
      <c r="E29" s="5">
        <f>'MAY-SUM'!E29+june!E29</f>
        <v>0</v>
      </c>
      <c r="F29" s="5">
        <f>'MAY-SUM'!F29+june!F29</f>
        <v>0</v>
      </c>
      <c r="G29" s="5">
        <f>'MAY-SUM'!G29+june!G29</f>
        <v>0</v>
      </c>
      <c r="H29" s="5">
        <f>'MAY-SUM'!H29+june!H29</f>
        <v>0</v>
      </c>
      <c r="I29" s="5">
        <f>'MAY-SUM'!I29+june!I29</f>
        <v>0</v>
      </c>
      <c r="J29" s="5">
        <f>'MAY-SUM'!J29+june!J29</f>
        <v>0</v>
      </c>
      <c r="K29" s="5">
        <f>'MAY-SUM'!K29+june!K29</f>
        <v>0</v>
      </c>
      <c r="L29" s="5">
        <f>'APRIL-SUM'!L29+MAY!L29</f>
        <v>0</v>
      </c>
      <c r="M29" s="10">
        <f t="shared" si="1"/>
        <v>0</v>
      </c>
      <c r="N29" s="11">
        <f t="shared" si="0"/>
        <v>0</v>
      </c>
    </row>
    <row r="30" spans="1:14" ht="19" x14ac:dyDescent="0.3">
      <c r="A30" s="25">
        <v>460</v>
      </c>
      <c r="B30" s="16" t="s">
        <v>16</v>
      </c>
      <c r="C30" s="5">
        <f>'MAY-SUM'!C30+june!C30</f>
        <v>0</v>
      </c>
      <c r="D30" s="5">
        <f>'MAY-SUM'!D30+june!D30</f>
        <v>5320</v>
      </c>
      <c r="E30" s="5">
        <f>'MAY-SUM'!E30+june!E30</f>
        <v>0</v>
      </c>
      <c r="F30" s="5">
        <f>'MAY-SUM'!F30+june!F30</f>
        <v>16750</v>
      </c>
      <c r="G30" s="5">
        <f>'MAY-SUM'!G30+june!G30</f>
        <v>0</v>
      </c>
      <c r="H30" s="5">
        <f>'MAY-SUM'!H30+june!H30</f>
        <v>0</v>
      </c>
      <c r="I30" s="5">
        <f>'MAY-SUM'!I30+june!I30</f>
        <v>0</v>
      </c>
      <c r="J30" s="5">
        <f>'MAY-SUM'!J30+june!J30</f>
        <v>0</v>
      </c>
      <c r="K30" s="5">
        <f>'MAY-SUM'!K30+june!K30</f>
        <v>0</v>
      </c>
      <c r="L30" s="5">
        <f>'MAY-SUM'!L30+june!L30</f>
        <v>0</v>
      </c>
      <c r="M30" s="10">
        <f t="shared" si="1"/>
        <v>22070</v>
      </c>
      <c r="N30" s="11">
        <f t="shared" si="0"/>
        <v>3.8543390742158132E-5</v>
      </c>
    </row>
    <row r="31" spans="1:14" ht="57" x14ac:dyDescent="0.3">
      <c r="A31" s="25">
        <v>465</v>
      </c>
      <c r="B31" s="16" t="s">
        <v>44</v>
      </c>
      <c r="C31" s="5">
        <f>'MAY-SUM'!C31+june!C31</f>
        <v>0</v>
      </c>
      <c r="D31" s="5">
        <f>'MAY-SUM'!D31+june!D31</f>
        <v>0</v>
      </c>
      <c r="E31" s="5">
        <f>'MAY-SUM'!E31+june!E31</f>
        <v>0</v>
      </c>
      <c r="F31" s="5">
        <f>'MAY-SUM'!F31+june!F31</f>
        <v>0</v>
      </c>
      <c r="G31" s="5">
        <f>'MAY-SUM'!G31+june!G31</f>
        <v>0</v>
      </c>
      <c r="H31" s="5">
        <f>'MAY-SUM'!H31+june!H31</f>
        <v>0</v>
      </c>
      <c r="I31" s="5">
        <f>'MAY-SUM'!I31+june!I31</f>
        <v>0</v>
      </c>
      <c r="J31" s="5">
        <f>'MAY-SUM'!J31+june!J31</f>
        <v>0</v>
      </c>
      <c r="K31" s="5">
        <f>'MAY-SUM'!K31+june!K31</f>
        <v>0</v>
      </c>
      <c r="L31" s="5">
        <f>'APRIL-SUM'!L31+MAY!L31</f>
        <v>0</v>
      </c>
      <c r="M31" s="10">
        <f t="shared" si="1"/>
        <v>0</v>
      </c>
      <c r="N31" s="11">
        <f t="shared" si="0"/>
        <v>0</v>
      </c>
    </row>
    <row r="32" spans="1:14" ht="33.75" customHeight="1" x14ac:dyDescent="0.3">
      <c r="A32" s="25">
        <v>480</v>
      </c>
      <c r="B32" s="16" t="s">
        <v>10</v>
      </c>
      <c r="C32" s="5">
        <f>'MAY-SUM'!C32+june!C32</f>
        <v>0</v>
      </c>
      <c r="D32" s="5">
        <f>'MAY-SUM'!D32+june!D32</f>
        <v>46278</v>
      </c>
      <c r="E32" s="5">
        <f>'MAY-SUM'!E32+june!E32</f>
        <v>0</v>
      </c>
      <c r="F32" s="5">
        <f>'MAY-SUM'!F32+june!F32</f>
        <v>76359</v>
      </c>
      <c r="G32" s="5">
        <f>'MAY-SUM'!G32+june!G32</f>
        <v>0</v>
      </c>
      <c r="H32" s="5">
        <f>'MAY-SUM'!H32+june!H32</f>
        <v>0</v>
      </c>
      <c r="I32" s="5">
        <f>'MAY-SUM'!I32+june!I32</f>
        <v>0</v>
      </c>
      <c r="J32" s="5">
        <f>'MAY-SUM'!J32+june!J32</f>
        <v>0</v>
      </c>
      <c r="K32" s="5">
        <f>'MAY-SUM'!K32+june!K32</f>
        <v>0</v>
      </c>
      <c r="L32" s="5">
        <f>'APRIL-SUM'!L32+MAY!L32</f>
        <v>0</v>
      </c>
      <c r="M32" s="10">
        <f t="shared" si="1"/>
        <v>122637</v>
      </c>
      <c r="N32" s="11">
        <f t="shared" si="0"/>
        <v>2.1417516132514941E-4</v>
      </c>
    </row>
    <row r="33" spans="1:17" ht="19" x14ac:dyDescent="0.3">
      <c r="A33" s="25">
        <v>485</v>
      </c>
      <c r="B33" s="16" t="s">
        <v>9</v>
      </c>
      <c r="C33" s="5">
        <f>'MAY-SUM'!C33+june!C33</f>
        <v>0</v>
      </c>
      <c r="D33" s="5">
        <f>'MAY-SUM'!D33+june!D33</f>
        <v>11335320</v>
      </c>
      <c r="E33" s="5">
        <f>'MAY-SUM'!E33+june!E33</f>
        <v>0</v>
      </c>
      <c r="F33" s="5">
        <f>'MAY-SUM'!F33+june!F33</f>
        <v>16870326</v>
      </c>
      <c r="G33" s="5">
        <f>'MAY-SUM'!G33+june!G33</f>
        <v>0</v>
      </c>
      <c r="H33" s="5">
        <f>'MAY-SUM'!H33+june!H33</f>
        <v>0</v>
      </c>
      <c r="I33" s="5">
        <f>'MAY-SUM'!I33+june!I33</f>
        <v>3106569</v>
      </c>
      <c r="J33" s="5">
        <f>'MAY-SUM'!J33+june!J33</f>
        <v>0</v>
      </c>
      <c r="K33" s="5">
        <f>'MAY-SUM'!K33+june!K33</f>
        <v>0</v>
      </c>
      <c r="L33" s="5">
        <f>'APRIL-SUM'!L33+MAY!L33</f>
        <v>0</v>
      </c>
      <c r="M33" s="10">
        <f t="shared" si="1"/>
        <v>31312215</v>
      </c>
      <c r="N33" s="11">
        <f t="shared" si="0"/>
        <v>5.468413854768759E-2</v>
      </c>
    </row>
    <row r="34" spans="1:17" ht="52.5" customHeight="1" x14ac:dyDescent="0.3">
      <c r="A34" s="25">
        <v>495</v>
      </c>
      <c r="B34" s="16" t="s">
        <v>8</v>
      </c>
      <c r="C34" s="5">
        <f>'MAY-SUM'!C34+june!C34</f>
        <v>0</v>
      </c>
      <c r="D34" s="5">
        <f>'MAY-SUM'!D34+june!D34</f>
        <v>265297</v>
      </c>
      <c r="E34" s="5">
        <f>'MAY-SUM'!E34+june!E34</f>
        <v>0</v>
      </c>
      <c r="F34" s="5">
        <f>'MAY-SUM'!F34+june!F34</f>
        <v>410076</v>
      </c>
      <c r="G34" s="5">
        <f>'MAY-SUM'!G34+june!G34</f>
        <v>0</v>
      </c>
      <c r="H34" s="5">
        <f>'MAY-SUM'!H34+june!H34</f>
        <v>0</v>
      </c>
      <c r="I34" s="5">
        <f>'MAY-SUM'!I34+june!I34</f>
        <v>0</v>
      </c>
      <c r="J34" s="5">
        <f>'MAY-SUM'!J34+june!J34</f>
        <v>0</v>
      </c>
      <c r="K34" s="5">
        <f>'MAY-SUM'!K34+june!K34</f>
        <v>0</v>
      </c>
      <c r="L34" s="5">
        <f>'APRIL-SUM'!L34+MAY!L34</f>
        <v>0</v>
      </c>
      <c r="M34" s="10">
        <f t="shared" si="1"/>
        <v>675373</v>
      </c>
      <c r="N34" s="11">
        <f t="shared" si="0"/>
        <v>1.1794818955914619E-3</v>
      </c>
    </row>
    <row r="35" spans="1:17" ht="76" x14ac:dyDescent="0.3">
      <c r="A35" s="25">
        <v>496</v>
      </c>
      <c r="B35" s="16" t="s">
        <v>48</v>
      </c>
      <c r="C35" s="5">
        <f>'MAY-SUM'!C35+june!C35</f>
        <v>0</v>
      </c>
      <c r="D35" s="5">
        <f>'MAY-SUM'!D35+june!D35</f>
        <v>0</v>
      </c>
      <c r="E35" s="5">
        <f>'MAY-SUM'!E35+june!E35</f>
        <v>0</v>
      </c>
      <c r="F35" s="5">
        <f>'MAY-SUM'!F35+june!F35</f>
        <v>0</v>
      </c>
      <c r="G35" s="5">
        <f>'MAY-SUM'!G35+june!G35</f>
        <v>0</v>
      </c>
      <c r="H35" s="5">
        <f>'MAY-SUM'!H35+june!H35</f>
        <v>0</v>
      </c>
      <c r="I35" s="5">
        <f>'MAY-SUM'!I35+june!I35</f>
        <v>0</v>
      </c>
      <c r="J35" s="5">
        <f>'MAY-SUM'!J35+june!J35</f>
        <v>0</v>
      </c>
      <c r="K35" s="5">
        <f>'MAY-SUM'!K35+june!K35</f>
        <v>0</v>
      </c>
      <c r="L35" s="5">
        <f>'APRIL-SUM'!L35+MAY!L35</f>
        <v>0</v>
      </c>
      <c r="M35" s="10">
        <f t="shared" si="1"/>
        <v>0</v>
      </c>
      <c r="N35" s="11">
        <f t="shared" si="0"/>
        <v>0</v>
      </c>
    </row>
    <row r="36" spans="1:17" ht="38" x14ac:dyDescent="0.3">
      <c r="A36" s="25">
        <v>498</v>
      </c>
      <c r="B36" s="16" t="s">
        <v>45</v>
      </c>
      <c r="C36" s="5">
        <f>'MAY-SUM'!C36+june!C36</f>
        <v>0</v>
      </c>
      <c r="D36" s="5">
        <f>'MAY-SUM'!D36+june!D36</f>
        <v>869351</v>
      </c>
      <c r="E36" s="5">
        <f>'MAY-SUM'!E36+june!E36</f>
        <v>0</v>
      </c>
      <c r="F36" s="5">
        <f>'MAY-SUM'!F36+june!F36</f>
        <v>800689</v>
      </c>
      <c r="G36" s="5">
        <f>'MAY-SUM'!G36+june!G36</f>
        <v>0</v>
      </c>
      <c r="H36" s="5">
        <f>'MAY-SUM'!H36+june!H36</f>
        <v>0</v>
      </c>
      <c r="I36" s="5">
        <f>'MAY-SUM'!I36+june!I36</f>
        <v>0</v>
      </c>
      <c r="J36" s="5">
        <f>'MAY-SUM'!J36+june!J36</f>
        <v>0</v>
      </c>
      <c r="K36" s="5">
        <f>'MAY-SUM'!K36+june!K36</f>
        <v>0</v>
      </c>
      <c r="L36" s="5">
        <f>'APRIL-SUM'!L36+MAY!L36</f>
        <v>0</v>
      </c>
      <c r="M36" s="10">
        <f t="shared" si="1"/>
        <v>1670040</v>
      </c>
      <c r="N36" s="11">
        <f t="shared" si="0"/>
        <v>2.9165837913472485E-3</v>
      </c>
    </row>
    <row r="37" spans="1:17" ht="57" x14ac:dyDescent="0.3">
      <c r="A37" s="27" t="s">
        <v>7</v>
      </c>
      <c r="B37" s="19" t="s">
        <v>6</v>
      </c>
      <c r="C37" s="5">
        <f>'MAY-SUM'!C37+june!C37</f>
        <v>0</v>
      </c>
      <c r="D37" s="5">
        <f>'MAY-SUM'!D37+june!D37</f>
        <v>3314332</v>
      </c>
      <c r="E37" s="5">
        <f>'MAY-SUM'!E37+june!E37</f>
        <v>0</v>
      </c>
      <c r="F37" s="5">
        <f>'MAY-SUM'!F37+june!F37</f>
        <v>0</v>
      </c>
      <c r="G37" s="5">
        <f>'MAY-SUM'!G37+june!G37</f>
        <v>0</v>
      </c>
      <c r="H37" s="5">
        <f>'MAY-SUM'!H37+june!H37</f>
        <v>0</v>
      </c>
      <c r="I37" s="5">
        <f>'MAY-SUM'!I37+june!I37</f>
        <v>0</v>
      </c>
      <c r="J37" s="5">
        <f>'MAY-SUM'!J37+june!J37</f>
        <v>366428</v>
      </c>
      <c r="K37" s="5">
        <f>'MAY-SUM'!K37+june!K37</f>
        <v>70366</v>
      </c>
      <c r="L37" s="5">
        <f>'APRIL-SUM'!L37+MAY!L37</f>
        <v>0</v>
      </c>
      <c r="M37" s="30">
        <f>SUM(C37:L37)</f>
        <v>3751126</v>
      </c>
      <c r="N37" s="11">
        <f t="shared" si="0"/>
        <v>6.5510247005468366E-3</v>
      </c>
      <c r="P37" s="3"/>
    </row>
    <row r="38" spans="1:17" ht="19" x14ac:dyDescent="0.3">
      <c r="A38" s="28"/>
      <c r="B38" s="16" t="s">
        <v>50</v>
      </c>
      <c r="C38" s="5">
        <f>'MAY-SUM'!C38+june!C38</f>
        <v>0</v>
      </c>
      <c r="D38" s="5">
        <f>'MAY-SUM'!D38+june!D38</f>
        <v>0</v>
      </c>
      <c r="E38" s="5">
        <f>'MAY-SUM'!E38+june!E38</f>
        <v>0</v>
      </c>
      <c r="F38" s="5">
        <f>'MAY-SUM'!F38+june!F38</f>
        <v>0</v>
      </c>
      <c r="G38" s="5">
        <f>'MAY-SUM'!G38+june!G38</f>
        <v>0</v>
      </c>
      <c r="H38" s="5">
        <f>'MAY-SUM'!H38+june!H38</f>
        <v>0</v>
      </c>
      <c r="I38" s="5">
        <f>'MAY-SUM'!I38+june!I38</f>
        <v>0</v>
      </c>
      <c r="J38" s="5">
        <f>'MAY-SUM'!J38+june!J38</f>
        <v>21374707</v>
      </c>
      <c r="K38" s="5">
        <f>'MAY-SUM'!K38+june!K38</f>
        <v>4238593</v>
      </c>
      <c r="L38" s="5">
        <f>'APRIL-SUM'!L38+MAY!L38</f>
        <v>0</v>
      </c>
      <c r="M38" s="47">
        <f>SUM(C38:L38)</f>
        <v>25613300</v>
      </c>
      <c r="N38" s="11">
        <f t="shared" si="0"/>
        <v>4.473146488881373E-2</v>
      </c>
      <c r="P38" s="3"/>
    </row>
    <row r="39" spans="1:17" ht="25.5" customHeight="1" thickBot="1" x14ac:dyDescent="0.35">
      <c r="A39" s="28"/>
      <c r="B39" s="19" t="s">
        <v>5</v>
      </c>
      <c r="C39" s="5">
        <f>'MAY-SUM'!C39+june!C39</f>
        <v>0</v>
      </c>
      <c r="D39" s="5">
        <f>'MAY-SUM'!D39+june!D39</f>
        <v>0</v>
      </c>
      <c r="E39" s="5">
        <f>'MAY-SUM'!E39+june!E39</f>
        <v>0</v>
      </c>
      <c r="F39" s="5">
        <f>'MAY-SUM'!F39+june!F39</f>
        <v>0</v>
      </c>
      <c r="G39" s="5">
        <f>'MAY-SUM'!G39+june!G39</f>
        <v>0</v>
      </c>
      <c r="H39" s="5">
        <f>'MAY-SUM'!H39+june!H39</f>
        <v>0</v>
      </c>
      <c r="I39" s="59">
        <f>'MAY-SUM'!I39+june!I39</f>
        <v>0</v>
      </c>
      <c r="J39" s="59">
        <f>'MAY-SUM'!J39+june!J39</f>
        <v>0</v>
      </c>
      <c r="K39" s="59">
        <f>'MAY-SUM'!K39+june!K39</f>
        <v>0</v>
      </c>
      <c r="L39" s="63">
        <f>'APRIL-SUM'!L39+MAY!L39</f>
        <v>0</v>
      </c>
      <c r="M39" s="58">
        <f>SUM(C39:L39)</f>
        <v>0</v>
      </c>
      <c r="N39" s="60">
        <f t="shared" si="0"/>
        <v>0</v>
      </c>
      <c r="P39" s="2"/>
      <c r="Q39" s="3"/>
    </row>
    <row r="40" spans="1:17" s="31" customFormat="1" ht="21" thickTop="1" thickBot="1" x14ac:dyDescent="0.35">
      <c r="A40" s="114" t="s">
        <v>4</v>
      </c>
      <c r="B40" s="115"/>
      <c r="C40" s="41">
        <f>SUM(C4:C39)</f>
        <v>5086018</v>
      </c>
      <c r="D40" s="41">
        <f>SUM(D4:D39)</f>
        <v>210156923</v>
      </c>
      <c r="E40" s="41">
        <f t="shared" ref="E40:M40" si="2">SUM(E4:E39)</f>
        <v>8395175</v>
      </c>
      <c r="F40" s="41">
        <f t="shared" si="2"/>
        <v>265353133</v>
      </c>
      <c r="G40" s="41">
        <f>SUM(G4:G39)</f>
        <v>18568325</v>
      </c>
      <c r="H40" s="41">
        <f t="shared" si="2"/>
        <v>7.98</v>
      </c>
      <c r="I40" s="41">
        <f t="shared" si="2"/>
        <v>24430109</v>
      </c>
      <c r="J40" s="41">
        <f t="shared" si="2"/>
        <v>33787999</v>
      </c>
      <c r="K40" s="41">
        <f t="shared" si="2"/>
        <v>6723723</v>
      </c>
      <c r="L40" s="41">
        <f t="shared" si="2"/>
        <v>100000</v>
      </c>
      <c r="M40" s="41">
        <f t="shared" si="2"/>
        <v>572601412.98000002</v>
      </c>
      <c r="N40" s="51">
        <f t="shared" si="0"/>
        <v>1</v>
      </c>
      <c r="O40" s="62"/>
    </row>
    <row r="41" spans="1:17" ht="6" customHeight="1" thickBot="1" x14ac:dyDescent="0.3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22"/>
      <c r="P41" s="3"/>
    </row>
    <row r="42" spans="1:17" ht="22.5" customHeight="1" thickTop="1" thickBot="1" x14ac:dyDescent="0.35">
      <c r="A42" s="116" t="s">
        <v>3</v>
      </c>
      <c r="B42" s="117"/>
      <c r="C42" s="38">
        <f>'MAY-SUM'!C42+june!C42</f>
        <v>161805623.30347744</v>
      </c>
      <c r="D42" s="38">
        <f>'MAY-SUM'!D42+june!D42</f>
        <v>456547898.18243712</v>
      </c>
      <c r="E42" s="38">
        <f>'MAY-SUM'!E42+june!E42</f>
        <v>254857834.41726184</v>
      </c>
      <c r="F42" s="38">
        <f>'MAY-SUM'!F42+june!F42</f>
        <v>298022382.24271476</v>
      </c>
      <c r="G42" s="38">
        <f>'MAY-SUM'!G42+june!G42</f>
        <v>88818590.834436551</v>
      </c>
      <c r="H42" s="38">
        <f>'MAY-SUM'!H42+june!H42</f>
        <v>10157011.944095628</v>
      </c>
      <c r="I42" s="38">
        <f>'MAY-SUM'!I42+june!I42</f>
        <v>115033312.14482412</v>
      </c>
      <c r="J42" s="38">
        <f>'MAY-SUM'!J42+june!J42</f>
        <v>0</v>
      </c>
      <c r="K42" s="38">
        <f>'MAY-SUM'!K42+june!K42</f>
        <v>0</v>
      </c>
      <c r="L42" s="38">
        <f>'MAY-SUM'!L42+june!L42</f>
        <v>10199580.701195404</v>
      </c>
      <c r="M42" s="39">
        <f>'MAY-SUM'!M42+june!M42</f>
        <v>2136048301.9011915</v>
      </c>
      <c r="N42" s="37"/>
    </row>
    <row r="43" spans="1:17" s="31" customFormat="1" ht="21" thickTop="1" thickBot="1" x14ac:dyDescent="0.35">
      <c r="A43" s="118" t="s">
        <v>2</v>
      </c>
      <c r="B43" s="119"/>
      <c r="C43" s="43">
        <f>C40/C42</f>
        <v>3.1432887783268373E-2</v>
      </c>
      <c r="D43" s="43">
        <f t="shared" ref="D43:L43" si="3">D40/D42</f>
        <v>0.46031735955122288</v>
      </c>
      <c r="E43" s="43">
        <f t="shared" si="3"/>
        <v>3.2940619695665842E-2</v>
      </c>
      <c r="F43" s="43">
        <f>F40/F42</f>
        <v>0.8903798802060835</v>
      </c>
      <c r="G43" s="43">
        <f t="shared" si="3"/>
        <v>0.20905899120390828</v>
      </c>
      <c r="H43" s="43">
        <f t="shared" si="3"/>
        <v>7.8566413468075654E-7</v>
      </c>
      <c r="I43" s="43">
        <f t="shared" si="3"/>
        <v>0.21237421182172944</v>
      </c>
      <c r="J43" s="43" t="e">
        <f t="shared" si="3"/>
        <v>#DIV/0!</v>
      </c>
      <c r="K43" s="43" t="e">
        <f t="shared" si="3"/>
        <v>#DIV/0!</v>
      </c>
      <c r="L43" s="43">
        <f t="shared" si="3"/>
        <v>9.8043246021162298E-3</v>
      </c>
      <c r="M43" s="43">
        <f>M40/M42</f>
        <v>0.26806576071821769</v>
      </c>
      <c r="N43" s="44"/>
    </row>
    <row r="44" spans="1:17" x14ac:dyDescent="0.2">
      <c r="M44" s="64"/>
    </row>
    <row r="45" spans="1:17" x14ac:dyDescent="0.2">
      <c r="D45" s="2"/>
      <c r="M45" s="2"/>
    </row>
    <row r="46" spans="1:17" x14ac:dyDescent="0.2">
      <c r="D46" s="3"/>
      <c r="M46" s="3"/>
    </row>
    <row r="47" spans="1:17" x14ac:dyDescent="0.2">
      <c r="M47" s="2"/>
    </row>
    <row r="50" spans="13:13" x14ac:dyDescent="0.2">
      <c r="M50" s="3"/>
    </row>
  </sheetData>
  <mergeCells count="9">
    <mergeCell ref="A40:B40"/>
    <mergeCell ref="A42:B42"/>
    <mergeCell ref="A43:B43"/>
    <mergeCell ref="A1:N1"/>
    <mergeCell ref="A2:A3"/>
    <mergeCell ref="B2:B3"/>
    <mergeCell ref="C2:L2"/>
    <mergeCell ref="M2:M3"/>
    <mergeCell ref="N2:N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17" zoomScale="220" zoomScaleNormal="220" workbookViewId="0">
      <pane xSplit="1" ySplit="3" topLeftCell="B20" activePane="topRight" state="frozen"/>
      <selection activeCell="A17" sqref="A17"/>
      <selection pane="topRight" activeCell="B19" sqref="B19"/>
      <selection pane="bottomLeft" activeCell="A20" sqref="A20"/>
      <selection pane="bottomRight"/>
    </sheetView>
  </sheetViews>
  <sheetFormatPr baseColWidth="10" defaultColWidth="8.83203125" defaultRowHeight="14" x14ac:dyDescent="0.2"/>
  <cols>
    <col min="1" max="1" width="11.83203125" style="29" customWidth="1"/>
    <col min="2" max="2" width="25.5" style="1" customWidth="1"/>
    <col min="3" max="3" width="15.5" style="2" customWidth="1"/>
    <col min="4" max="4" width="19.5" style="1" customWidth="1"/>
    <col min="5" max="5" width="17.1640625" style="1" bestFit="1" customWidth="1"/>
    <col min="6" max="6" width="20" style="1" customWidth="1"/>
    <col min="7" max="7" width="20.6640625" style="1" customWidth="1"/>
    <col min="8" max="8" width="18.1640625" style="1" customWidth="1"/>
    <col min="9" max="9" width="18.83203125" style="1" customWidth="1"/>
    <col min="10" max="11" width="17.33203125" style="1" customWidth="1"/>
    <col min="12" max="12" width="15.33203125" style="1" bestFit="1" customWidth="1"/>
    <col min="13" max="13" width="16.83203125" style="1" bestFit="1" customWidth="1"/>
    <col min="14" max="14" width="16.33203125" style="1" customWidth="1"/>
    <col min="15" max="15" width="12.5" style="1" bestFit="1" customWidth="1"/>
    <col min="16" max="17" width="14.5" style="1" bestFit="1" customWidth="1"/>
    <col min="18" max="16384" width="8.83203125" style="1"/>
  </cols>
  <sheetData>
    <row r="1" spans="1:14" ht="27" thickBot="1" x14ac:dyDescent="0.4">
      <c r="A1" s="131" t="s">
        <v>71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20" thickBot="1" x14ac:dyDescent="0.35">
      <c r="A2" s="121" t="s">
        <v>36</v>
      </c>
      <c r="B2" s="123" t="s">
        <v>35</v>
      </c>
      <c r="C2" s="125" t="s">
        <v>34</v>
      </c>
      <c r="D2" s="126"/>
      <c r="E2" s="126"/>
      <c r="F2" s="126"/>
      <c r="G2" s="126"/>
      <c r="H2" s="126"/>
      <c r="I2" s="126"/>
      <c r="J2" s="126"/>
      <c r="K2" s="126"/>
      <c r="L2" s="126"/>
      <c r="M2" s="127" t="s">
        <v>4</v>
      </c>
      <c r="N2" s="129" t="s">
        <v>30</v>
      </c>
    </row>
    <row r="3" spans="1:14" s="57" customFormat="1" ht="58.5" customHeight="1" thickTop="1" thickBot="1" x14ac:dyDescent="0.35">
      <c r="A3" s="122"/>
      <c r="B3" s="124"/>
      <c r="C3" s="54" t="s">
        <v>1</v>
      </c>
      <c r="D3" s="55" t="s">
        <v>0</v>
      </c>
      <c r="E3" s="55" t="s">
        <v>37</v>
      </c>
      <c r="F3" s="55" t="s">
        <v>38</v>
      </c>
      <c r="G3" s="55" t="s">
        <v>46</v>
      </c>
      <c r="H3" s="55" t="s">
        <v>33</v>
      </c>
      <c r="I3" s="56" t="s">
        <v>32</v>
      </c>
      <c r="J3" s="55" t="s">
        <v>31</v>
      </c>
      <c r="K3" s="56" t="s">
        <v>52</v>
      </c>
      <c r="L3" s="56" t="s">
        <v>51</v>
      </c>
      <c r="M3" s="128"/>
      <c r="N3" s="130"/>
    </row>
    <row r="4" spans="1:14" ht="24.75" customHeight="1" x14ac:dyDescent="0.3">
      <c r="A4" s="24">
        <v>110</v>
      </c>
      <c r="B4" s="4" t="s">
        <v>29</v>
      </c>
      <c r="C4" s="5">
        <v>0</v>
      </c>
      <c r="D4" s="6">
        <v>109961</v>
      </c>
      <c r="E4" s="6">
        <v>0</v>
      </c>
      <c r="F4" s="7">
        <v>129901</v>
      </c>
      <c r="G4" s="8">
        <v>0</v>
      </c>
      <c r="H4" s="8">
        <v>0</v>
      </c>
      <c r="I4" s="13">
        <v>0</v>
      </c>
      <c r="J4" s="8">
        <v>0</v>
      </c>
      <c r="K4" s="9">
        <v>1537</v>
      </c>
      <c r="L4" s="9">
        <v>0</v>
      </c>
      <c r="M4" s="10">
        <f>SUM(C4:L4)</f>
        <v>241399</v>
      </c>
      <c r="N4" s="11">
        <f t="shared" ref="N4:N29" si="0">M4/$M$40</f>
        <v>1.6223023382742343E-3</v>
      </c>
    </row>
    <row r="5" spans="1:14" ht="24.75" customHeight="1" x14ac:dyDescent="0.3">
      <c r="A5" s="25">
        <v>111</v>
      </c>
      <c r="B5" s="12" t="s">
        <v>28</v>
      </c>
      <c r="C5" s="5">
        <v>0</v>
      </c>
      <c r="D5" s="14">
        <v>6904315</v>
      </c>
      <c r="E5" s="6">
        <v>0</v>
      </c>
      <c r="F5" s="13">
        <v>7729747</v>
      </c>
      <c r="G5" s="13">
        <v>1799168</v>
      </c>
      <c r="H5" s="8">
        <v>0</v>
      </c>
      <c r="I5" s="13">
        <v>3252438</v>
      </c>
      <c r="J5" s="13">
        <v>1160763</v>
      </c>
      <c r="K5" s="48">
        <v>232169</v>
      </c>
      <c r="L5" s="9">
        <v>0</v>
      </c>
      <c r="M5" s="10">
        <f t="shared" ref="M5:M39" si="1">SUM(C5:L5)</f>
        <v>21078600</v>
      </c>
      <c r="N5" s="11">
        <f t="shared" si="0"/>
        <v>0.14165701625751256</v>
      </c>
    </row>
    <row r="6" spans="1:14" ht="38" x14ac:dyDescent="0.3">
      <c r="A6" s="25">
        <v>112</v>
      </c>
      <c r="B6" s="12" t="s">
        <v>27</v>
      </c>
      <c r="C6" s="5">
        <v>0</v>
      </c>
      <c r="D6" s="13">
        <v>0</v>
      </c>
      <c r="E6" s="6">
        <v>0</v>
      </c>
      <c r="F6" s="15">
        <v>0</v>
      </c>
      <c r="G6" s="13">
        <v>0</v>
      </c>
      <c r="H6" s="8">
        <v>0</v>
      </c>
      <c r="I6" s="13">
        <v>0</v>
      </c>
      <c r="J6" s="13">
        <v>0</v>
      </c>
      <c r="K6" s="48">
        <v>0</v>
      </c>
      <c r="L6" s="9">
        <v>0</v>
      </c>
      <c r="M6" s="10">
        <f t="shared" si="1"/>
        <v>0</v>
      </c>
      <c r="N6" s="11">
        <f t="shared" si="0"/>
        <v>0</v>
      </c>
    </row>
    <row r="7" spans="1:14" ht="38" x14ac:dyDescent="0.3">
      <c r="A7" s="25">
        <v>113</v>
      </c>
      <c r="B7" s="12" t="s">
        <v>26</v>
      </c>
      <c r="C7" s="5">
        <v>0</v>
      </c>
      <c r="D7" s="13">
        <v>0</v>
      </c>
      <c r="E7" s="6">
        <v>0</v>
      </c>
      <c r="F7" s="13">
        <v>0</v>
      </c>
      <c r="G7" s="13">
        <v>0</v>
      </c>
      <c r="H7" s="8">
        <v>0</v>
      </c>
      <c r="I7" s="13">
        <v>0</v>
      </c>
      <c r="J7" s="13">
        <v>0</v>
      </c>
      <c r="K7" s="48">
        <v>0</v>
      </c>
      <c r="L7" s="9">
        <v>0</v>
      </c>
      <c r="M7" s="10">
        <f t="shared" si="1"/>
        <v>0</v>
      </c>
      <c r="N7" s="11">
        <f t="shared" si="0"/>
        <v>0</v>
      </c>
    </row>
    <row r="8" spans="1:14" ht="27" customHeight="1" x14ac:dyDescent="0.3">
      <c r="A8" s="25">
        <v>140</v>
      </c>
      <c r="B8" s="12" t="s">
        <v>25</v>
      </c>
      <c r="C8" s="5">
        <v>0</v>
      </c>
      <c r="D8" s="13">
        <v>420032</v>
      </c>
      <c r="E8" s="6">
        <v>0</v>
      </c>
      <c r="F8" s="13">
        <v>1404303</v>
      </c>
      <c r="G8" s="13">
        <v>155997</v>
      </c>
      <c r="H8" s="8">
        <v>0</v>
      </c>
      <c r="I8" s="13">
        <v>235012</v>
      </c>
      <c r="J8" s="13">
        <v>100644</v>
      </c>
      <c r="K8" s="48">
        <v>20134</v>
      </c>
      <c r="L8" s="9">
        <v>1000</v>
      </c>
      <c r="M8" s="10">
        <f t="shared" si="1"/>
        <v>2337122</v>
      </c>
      <c r="N8" s="11">
        <f t="shared" si="0"/>
        <v>1.5706438243042246E-2</v>
      </c>
    </row>
    <row r="9" spans="1:14" ht="37.5" customHeight="1" x14ac:dyDescent="0.3">
      <c r="A9" s="25">
        <v>300</v>
      </c>
      <c r="B9" s="16" t="s">
        <v>24</v>
      </c>
      <c r="C9" s="5">
        <v>0</v>
      </c>
      <c r="D9" s="13">
        <v>0</v>
      </c>
      <c r="E9" s="6">
        <v>0</v>
      </c>
      <c r="F9" s="13">
        <v>0</v>
      </c>
      <c r="G9" s="13">
        <v>0</v>
      </c>
      <c r="H9" s="8">
        <v>0</v>
      </c>
      <c r="I9" s="13">
        <v>0</v>
      </c>
      <c r="J9" s="13">
        <v>0</v>
      </c>
      <c r="K9" s="48">
        <v>0</v>
      </c>
      <c r="L9" s="9">
        <v>0</v>
      </c>
      <c r="M9" s="10">
        <f t="shared" si="1"/>
        <v>0</v>
      </c>
      <c r="N9" s="11">
        <f t="shared" si="0"/>
        <v>0</v>
      </c>
    </row>
    <row r="10" spans="1:14" ht="38" x14ac:dyDescent="0.3">
      <c r="A10" s="25">
        <v>310</v>
      </c>
      <c r="B10" s="12" t="s">
        <v>23</v>
      </c>
      <c r="C10" s="5">
        <v>0</v>
      </c>
      <c r="D10" s="13">
        <v>10398803</v>
      </c>
      <c r="E10" s="6">
        <v>0</v>
      </c>
      <c r="F10" s="13">
        <v>27818220</v>
      </c>
      <c r="G10" s="13">
        <v>2712006</v>
      </c>
      <c r="H10" s="8">
        <v>0</v>
      </c>
      <c r="I10" s="13">
        <v>88940</v>
      </c>
      <c r="J10" s="13">
        <v>1749687</v>
      </c>
      <c r="K10" s="48">
        <v>349949</v>
      </c>
      <c r="L10" s="9">
        <v>1000</v>
      </c>
      <c r="M10" s="10">
        <f t="shared" si="1"/>
        <v>43118605</v>
      </c>
      <c r="N10" s="11">
        <f t="shared" si="0"/>
        <v>0.28977507659361923</v>
      </c>
    </row>
    <row r="11" spans="1:14" ht="33" customHeight="1" x14ac:dyDescent="0.3">
      <c r="A11" s="25">
        <v>320</v>
      </c>
      <c r="B11" s="12" t="s">
        <v>22</v>
      </c>
      <c r="C11" s="5">
        <v>0</v>
      </c>
      <c r="D11" s="13">
        <v>5602005</v>
      </c>
      <c r="E11" s="6">
        <v>0</v>
      </c>
      <c r="F11" s="13">
        <v>2982484</v>
      </c>
      <c r="G11" s="13">
        <v>0</v>
      </c>
      <c r="H11" s="8">
        <v>0</v>
      </c>
      <c r="I11" s="13">
        <v>853547</v>
      </c>
      <c r="J11" s="13">
        <v>0</v>
      </c>
      <c r="K11" s="49">
        <v>0</v>
      </c>
      <c r="L11" s="9">
        <v>0</v>
      </c>
      <c r="M11" s="10">
        <f t="shared" si="1"/>
        <v>9438036</v>
      </c>
      <c r="N11" s="11">
        <f t="shared" si="0"/>
        <v>6.3427553020171598E-2</v>
      </c>
    </row>
    <row r="12" spans="1:14" ht="38" x14ac:dyDescent="0.3">
      <c r="A12" s="25">
        <v>321</v>
      </c>
      <c r="B12" s="12" t="s">
        <v>21</v>
      </c>
      <c r="C12" s="5">
        <v>0</v>
      </c>
      <c r="D12" s="13">
        <v>25399452</v>
      </c>
      <c r="E12" s="6">
        <v>0</v>
      </c>
      <c r="F12" s="13">
        <v>22314891</v>
      </c>
      <c r="G12" s="13">
        <v>0</v>
      </c>
      <c r="H12" s="8">
        <v>0</v>
      </c>
      <c r="I12" s="13">
        <v>397</v>
      </c>
      <c r="J12" s="13">
        <v>0</v>
      </c>
      <c r="K12" s="48">
        <v>0</v>
      </c>
      <c r="L12" s="9">
        <v>0</v>
      </c>
      <c r="M12" s="10">
        <f t="shared" si="1"/>
        <v>47714740</v>
      </c>
      <c r="N12" s="11">
        <f t="shared" si="0"/>
        <v>0.32066302790047657</v>
      </c>
    </row>
    <row r="13" spans="1:14" ht="39" customHeight="1" x14ac:dyDescent="0.3">
      <c r="A13" s="25">
        <v>322</v>
      </c>
      <c r="B13" s="12" t="s">
        <v>20</v>
      </c>
      <c r="C13" s="5">
        <v>0</v>
      </c>
      <c r="D13" s="13">
        <v>0</v>
      </c>
      <c r="E13" s="6">
        <v>0</v>
      </c>
      <c r="F13" s="13">
        <v>37368</v>
      </c>
      <c r="G13" s="13">
        <v>0</v>
      </c>
      <c r="H13" s="8">
        <v>0</v>
      </c>
      <c r="I13" s="13">
        <v>0</v>
      </c>
      <c r="J13" s="13">
        <v>0</v>
      </c>
      <c r="K13" s="48">
        <v>0</v>
      </c>
      <c r="L13" s="9">
        <v>0</v>
      </c>
      <c r="M13" s="10">
        <f t="shared" si="1"/>
        <v>37368</v>
      </c>
      <c r="N13" s="11">
        <f t="shared" si="0"/>
        <v>2.5112860358423851E-4</v>
      </c>
    </row>
    <row r="14" spans="1:14" ht="38" x14ac:dyDescent="0.3">
      <c r="A14" s="25">
        <v>325</v>
      </c>
      <c r="B14" s="12" t="s">
        <v>39</v>
      </c>
      <c r="C14" s="5">
        <v>0</v>
      </c>
      <c r="D14" s="13">
        <v>0</v>
      </c>
      <c r="E14" s="6">
        <v>0</v>
      </c>
      <c r="F14" s="13">
        <v>0</v>
      </c>
      <c r="G14" s="13">
        <v>0</v>
      </c>
      <c r="H14" s="8">
        <v>0</v>
      </c>
      <c r="I14" s="13">
        <v>0</v>
      </c>
      <c r="J14" s="13">
        <v>0</v>
      </c>
      <c r="K14" s="48">
        <v>0</v>
      </c>
      <c r="L14" s="9">
        <v>0</v>
      </c>
      <c r="M14" s="10">
        <f t="shared" si="1"/>
        <v>0</v>
      </c>
      <c r="N14" s="11">
        <f t="shared" si="0"/>
        <v>0</v>
      </c>
    </row>
    <row r="15" spans="1:14" ht="33" customHeight="1" x14ac:dyDescent="0.3">
      <c r="A15" s="25">
        <v>330</v>
      </c>
      <c r="B15" s="16" t="s">
        <v>19</v>
      </c>
      <c r="C15" s="5">
        <v>0</v>
      </c>
      <c r="D15" s="13">
        <v>12241603</v>
      </c>
      <c r="E15" s="6">
        <v>0</v>
      </c>
      <c r="F15" s="13">
        <v>0</v>
      </c>
      <c r="G15" s="13">
        <v>0</v>
      </c>
      <c r="H15" s="8">
        <v>0</v>
      </c>
      <c r="I15" s="13">
        <v>0</v>
      </c>
      <c r="J15" s="13">
        <v>0</v>
      </c>
      <c r="K15" s="48">
        <v>0</v>
      </c>
      <c r="L15" s="9">
        <v>0</v>
      </c>
      <c r="M15" s="10">
        <f t="shared" si="1"/>
        <v>12241603</v>
      </c>
      <c r="N15" s="11">
        <f t="shared" si="0"/>
        <v>8.2268696933810337E-2</v>
      </c>
    </row>
    <row r="16" spans="1:14" ht="38" x14ac:dyDescent="0.3">
      <c r="A16" s="25">
        <v>331</v>
      </c>
      <c r="B16" s="16" t="s">
        <v>42</v>
      </c>
      <c r="C16" s="5">
        <v>0</v>
      </c>
      <c r="D16" s="13">
        <v>0</v>
      </c>
      <c r="E16" s="6">
        <v>0</v>
      </c>
      <c r="F16" s="13">
        <v>0</v>
      </c>
      <c r="G16" s="13">
        <v>0</v>
      </c>
      <c r="H16" s="8">
        <v>0</v>
      </c>
      <c r="I16" s="13">
        <v>0</v>
      </c>
      <c r="J16" s="13">
        <v>0</v>
      </c>
      <c r="K16" s="48">
        <v>0</v>
      </c>
      <c r="L16" s="9">
        <v>0</v>
      </c>
      <c r="M16" s="10">
        <f t="shared" si="1"/>
        <v>0</v>
      </c>
      <c r="N16" s="11">
        <f t="shared" si="0"/>
        <v>0</v>
      </c>
    </row>
    <row r="17" spans="1:14" ht="28.5" customHeight="1" x14ac:dyDescent="0.3">
      <c r="A17" s="25">
        <v>340</v>
      </c>
      <c r="B17" s="16" t="s">
        <v>18</v>
      </c>
      <c r="C17" s="5">
        <v>0</v>
      </c>
      <c r="D17" s="13">
        <v>234915</v>
      </c>
      <c r="E17" s="6">
        <v>0</v>
      </c>
      <c r="F17" s="18">
        <v>219073</v>
      </c>
      <c r="G17" s="13">
        <v>0</v>
      </c>
      <c r="H17" s="8">
        <v>0</v>
      </c>
      <c r="I17" s="13">
        <v>0</v>
      </c>
      <c r="J17" s="13">
        <v>0</v>
      </c>
      <c r="K17" s="48">
        <v>0</v>
      </c>
      <c r="L17" s="9">
        <v>0</v>
      </c>
      <c r="M17" s="10">
        <f t="shared" si="1"/>
        <v>453988</v>
      </c>
      <c r="N17" s="11">
        <f t="shared" si="0"/>
        <v>3.0509894156497876E-3</v>
      </c>
    </row>
    <row r="18" spans="1:14" ht="38" x14ac:dyDescent="0.3">
      <c r="A18" s="25">
        <v>350</v>
      </c>
      <c r="B18" s="16" t="s">
        <v>17</v>
      </c>
      <c r="C18" s="5">
        <v>0</v>
      </c>
      <c r="D18" s="13">
        <v>0</v>
      </c>
      <c r="E18" s="6">
        <v>0</v>
      </c>
      <c r="F18" s="18">
        <v>0</v>
      </c>
      <c r="G18" s="13">
        <v>0</v>
      </c>
      <c r="H18" s="8">
        <v>0</v>
      </c>
      <c r="I18" s="13">
        <v>0</v>
      </c>
      <c r="J18" s="13">
        <v>0</v>
      </c>
      <c r="K18" s="48">
        <v>0</v>
      </c>
      <c r="L18" s="9">
        <v>0</v>
      </c>
      <c r="M18" s="10">
        <f t="shared" si="1"/>
        <v>0</v>
      </c>
      <c r="N18" s="11">
        <f t="shared" si="0"/>
        <v>0</v>
      </c>
    </row>
    <row r="19" spans="1:14" ht="57" x14ac:dyDescent="0.3">
      <c r="A19" s="25">
        <v>360</v>
      </c>
      <c r="B19" s="16" t="s">
        <v>83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10">
        <f t="shared" si="1"/>
        <v>0</v>
      </c>
      <c r="N19" s="11">
        <f t="shared" si="0"/>
        <v>0</v>
      </c>
    </row>
    <row r="20" spans="1:14" ht="38" x14ac:dyDescent="0.3">
      <c r="A20" s="25">
        <v>370</v>
      </c>
      <c r="B20" s="16" t="s">
        <v>15</v>
      </c>
      <c r="C20" s="5">
        <v>0</v>
      </c>
      <c r="D20" s="13">
        <v>0</v>
      </c>
      <c r="E20" s="6">
        <v>0</v>
      </c>
      <c r="F20" s="18">
        <v>0</v>
      </c>
      <c r="G20" s="13">
        <v>0</v>
      </c>
      <c r="H20" s="8">
        <v>0</v>
      </c>
      <c r="I20" s="13">
        <v>0</v>
      </c>
      <c r="J20" s="13">
        <v>0</v>
      </c>
      <c r="K20" s="48">
        <v>0</v>
      </c>
      <c r="L20" s="9">
        <v>0</v>
      </c>
      <c r="M20" s="10">
        <f t="shared" si="1"/>
        <v>0</v>
      </c>
      <c r="N20" s="11">
        <f t="shared" si="0"/>
        <v>0</v>
      </c>
    </row>
    <row r="21" spans="1:14" ht="57" x14ac:dyDescent="0.3">
      <c r="A21" s="25">
        <v>381</v>
      </c>
      <c r="B21" s="16" t="s">
        <v>14</v>
      </c>
      <c r="C21" s="5">
        <v>0</v>
      </c>
      <c r="D21" s="13">
        <v>8702</v>
      </c>
      <c r="E21" s="6">
        <v>0</v>
      </c>
      <c r="F21" s="18">
        <v>0</v>
      </c>
      <c r="G21" s="13">
        <v>0</v>
      </c>
      <c r="H21" s="8">
        <v>0</v>
      </c>
      <c r="I21" s="13">
        <v>0</v>
      </c>
      <c r="J21" s="13">
        <v>0</v>
      </c>
      <c r="K21" s="48">
        <v>0</v>
      </c>
      <c r="L21" s="9">
        <v>0</v>
      </c>
      <c r="M21" s="10">
        <f t="shared" si="1"/>
        <v>8702</v>
      </c>
      <c r="N21" s="11">
        <f t="shared" si="0"/>
        <v>5.8481082969119129E-5</v>
      </c>
    </row>
    <row r="22" spans="1:14" ht="38" x14ac:dyDescent="0.3">
      <c r="A22" s="26">
        <v>405</v>
      </c>
      <c r="B22" s="19" t="s">
        <v>47</v>
      </c>
      <c r="C22" s="5">
        <v>0</v>
      </c>
      <c r="D22" s="13">
        <v>0</v>
      </c>
      <c r="E22" s="6">
        <v>0</v>
      </c>
      <c r="F22" s="18">
        <v>0</v>
      </c>
      <c r="G22" s="13">
        <v>0</v>
      </c>
      <c r="H22" s="8">
        <v>0</v>
      </c>
      <c r="I22" s="13">
        <v>0</v>
      </c>
      <c r="J22" s="13">
        <v>0</v>
      </c>
      <c r="K22" s="48">
        <v>0</v>
      </c>
      <c r="L22" s="9">
        <v>0</v>
      </c>
      <c r="M22" s="10">
        <f t="shared" si="1"/>
        <v>0</v>
      </c>
      <c r="N22" s="11">
        <f t="shared" si="0"/>
        <v>0</v>
      </c>
    </row>
    <row r="23" spans="1:14" ht="31.5" customHeight="1" x14ac:dyDescent="0.3">
      <c r="A23" s="25">
        <v>410</v>
      </c>
      <c r="B23" s="16" t="s">
        <v>40</v>
      </c>
      <c r="C23" s="5">
        <v>0</v>
      </c>
      <c r="D23" s="13">
        <v>0</v>
      </c>
      <c r="E23" s="6">
        <v>0</v>
      </c>
      <c r="F23" s="18">
        <v>0</v>
      </c>
      <c r="G23" s="13">
        <v>0</v>
      </c>
      <c r="H23" s="8">
        <v>0</v>
      </c>
      <c r="I23" s="13">
        <v>0</v>
      </c>
      <c r="J23" s="13">
        <v>0</v>
      </c>
      <c r="K23" s="48">
        <v>0</v>
      </c>
      <c r="L23" s="9">
        <v>0</v>
      </c>
      <c r="M23" s="10">
        <f t="shared" si="1"/>
        <v>0</v>
      </c>
      <c r="N23" s="11">
        <f t="shared" si="0"/>
        <v>0</v>
      </c>
    </row>
    <row r="24" spans="1:14" ht="56.25" customHeight="1" x14ac:dyDescent="0.3">
      <c r="A24" s="24">
        <v>415</v>
      </c>
      <c r="B24" s="20" t="s">
        <v>43</v>
      </c>
      <c r="C24" s="5">
        <v>0</v>
      </c>
      <c r="D24" s="13">
        <v>31609</v>
      </c>
      <c r="E24" s="6">
        <v>0</v>
      </c>
      <c r="F24" s="18">
        <v>30189</v>
      </c>
      <c r="G24" s="13">
        <v>0</v>
      </c>
      <c r="H24" s="8">
        <v>0</v>
      </c>
      <c r="I24" s="13">
        <v>11604</v>
      </c>
      <c r="J24" s="13">
        <v>0</v>
      </c>
      <c r="K24" s="48">
        <v>0</v>
      </c>
      <c r="L24" s="9">
        <v>0</v>
      </c>
      <c r="M24" s="10">
        <f t="shared" si="1"/>
        <v>73402</v>
      </c>
      <c r="N24" s="11">
        <f t="shared" si="0"/>
        <v>4.9329216870826035E-4</v>
      </c>
    </row>
    <row r="25" spans="1:14" ht="56.25" customHeight="1" x14ac:dyDescent="0.3">
      <c r="A25" s="24">
        <v>420</v>
      </c>
      <c r="B25" s="20" t="s">
        <v>41</v>
      </c>
      <c r="C25" s="5">
        <v>0</v>
      </c>
      <c r="D25" s="13">
        <v>0</v>
      </c>
      <c r="E25" s="6">
        <v>0</v>
      </c>
      <c r="F25" s="18">
        <v>0</v>
      </c>
      <c r="G25" s="13">
        <v>0</v>
      </c>
      <c r="H25" s="8">
        <v>0</v>
      </c>
      <c r="I25" s="13">
        <v>0</v>
      </c>
      <c r="J25" s="13">
        <v>0</v>
      </c>
      <c r="K25" s="48">
        <v>0</v>
      </c>
      <c r="L25" s="9">
        <v>0</v>
      </c>
      <c r="M25" s="10">
        <f t="shared" si="1"/>
        <v>0</v>
      </c>
      <c r="N25" s="11">
        <f t="shared" si="0"/>
        <v>0</v>
      </c>
    </row>
    <row r="26" spans="1:14" ht="38.25" customHeight="1" x14ac:dyDescent="0.3">
      <c r="A26" s="24">
        <v>435</v>
      </c>
      <c r="B26" s="20" t="s">
        <v>13</v>
      </c>
      <c r="C26" s="5">
        <v>0</v>
      </c>
      <c r="D26" s="13">
        <v>0</v>
      </c>
      <c r="E26" s="6">
        <v>0</v>
      </c>
      <c r="F26" s="18">
        <v>0</v>
      </c>
      <c r="G26" s="13">
        <v>0</v>
      </c>
      <c r="H26" s="8">
        <v>0</v>
      </c>
      <c r="I26" s="13">
        <v>0</v>
      </c>
      <c r="J26" s="13">
        <v>0</v>
      </c>
      <c r="K26" s="48">
        <v>0</v>
      </c>
      <c r="L26" s="9">
        <v>0</v>
      </c>
      <c r="M26" s="10">
        <f t="shared" si="1"/>
        <v>0</v>
      </c>
      <c r="N26" s="11">
        <f t="shared" si="0"/>
        <v>0</v>
      </c>
    </row>
    <row r="27" spans="1:14" ht="38" x14ac:dyDescent="0.3">
      <c r="A27" s="25">
        <v>440</v>
      </c>
      <c r="B27" s="16" t="s">
        <v>12</v>
      </c>
      <c r="C27" s="5">
        <v>0</v>
      </c>
      <c r="D27" s="13">
        <v>0</v>
      </c>
      <c r="E27" s="6">
        <v>0</v>
      </c>
      <c r="F27" s="18">
        <v>0</v>
      </c>
      <c r="G27" s="13">
        <v>0</v>
      </c>
      <c r="H27" s="8">
        <v>0</v>
      </c>
      <c r="I27" s="13">
        <v>0</v>
      </c>
      <c r="J27" s="13">
        <v>0</v>
      </c>
      <c r="K27" s="48">
        <v>0</v>
      </c>
      <c r="L27" s="9">
        <v>0</v>
      </c>
      <c r="M27" s="10">
        <f t="shared" si="1"/>
        <v>0</v>
      </c>
      <c r="N27" s="11">
        <f t="shared" si="0"/>
        <v>0</v>
      </c>
    </row>
    <row r="28" spans="1:14" ht="57" x14ac:dyDescent="0.3">
      <c r="A28" s="25">
        <v>450</v>
      </c>
      <c r="B28" s="16" t="s">
        <v>49</v>
      </c>
      <c r="C28" s="5">
        <v>0</v>
      </c>
      <c r="D28" s="13">
        <v>0</v>
      </c>
      <c r="E28" s="6">
        <v>0</v>
      </c>
      <c r="F28" s="18">
        <v>0</v>
      </c>
      <c r="G28" s="13">
        <v>0</v>
      </c>
      <c r="H28" s="8">
        <v>0</v>
      </c>
      <c r="I28" s="13">
        <v>0</v>
      </c>
      <c r="J28" s="13">
        <v>0</v>
      </c>
      <c r="K28" s="48">
        <v>0</v>
      </c>
      <c r="L28" s="9">
        <v>0</v>
      </c>
      <c r="M28" s="10">
        <f t="shared" si="1"/>
        <v>0</v>
      </c>
      <c r="N28" s="11">
        <f t="shared" si="0"/>
        <v>0</v>
      </c>
    </row>
    <row r="29" spans="1:14" ht="19" x14ac:dyDescent="0.3">
      <c r="A29" s="25">
        <v>455</v>
      </c>
      <c r="B29" s="16" t="s">
        <v>11</v>
      </c>
      <c r="C29" s="5">
        <v>0</v>
      </c>
      <c r="D29" s="13">
        <v>0</v>
      </c>
      <c r="E29" s="6">
        <v>0</v>
      </c>
      <c r="F29" s="18">
        <v>0</v>
      </c>
      <c r="G29" s="13">
        <v>0</v>
      </c>
      <c r="H29" s="8">
        <v>0</v>
      </c>
      <c r="I29" s="13">
        <v>0</v>
      </c>
      <c r="J29" s="13">
        <v>0</v>
      </c>
      <c r="K29" s="48">
        <v>0</v>
      </c>
      <c r="L29" s="9">
        <v>0</v>
      </c>
      <c r="M29" s="10">
        <f t="shared" si="1"/>
        <v>0</v>
      </c>
      <c r="N29" s="11">
        <f t="shared" si="0"/>
        <v>0</v>
      </c>
    </row>
    <row r="30" spans="1:14" ht="19" x14ac:dyDescent="0.3">
      <c r="A30" s="25">
        <v>460</v>
      </c>
      <c r="B30" s="16" t="s">
        <v>16</v>
      </c>
      <c r="C30" s="5">
        <v>0</v>
      </c>
      <c r="D30" s="13">
        <v>7448</v>
      </c>
      <c r="E30" s="6">
        <v>0</v>
      </c>
      <c r="F30" s="18">
        <v>23450</v>
      </c>
      <c r="G30" s="13">
        <v>0</v>
      </c>
      <c r="H30" s="8">
        <v>0</v>
      </c>
      <c r="I30" s="13">
        <v>0</v>
      </c>
      <c r="J30" s="13">
        <v>0</v>
      </c>
      <c r="K30" s="48">
        <v>0</v>
      </c>
      <c r="L30" s="9">
        <v>0</v>
      </c>
      <c r="M30" s="10"/>
      <c r="N30" s="11"/>
    </row>
    <row r="31" spans="1:14" ht="57" x14ac:dyDescent="0.3">
      <c r="A31" s="25">
        <v>465</v>
      </c>
      <c r="B31" s="16" t="s">
        <v>44</v>
      </c>
      <c r="C31" s="5">
        <v>0</v>
      </c>
      <c r="D31" s="13">
        <v>0</v>
      </c>
      <c r="E31" s="6">
        <v>0</v>
      </c>
      <c r="F31" s="18">
        <v>0</v>
      </c>
      <c r="G31" s="13">
        <v>0</v>
      </c>
      <c r="H31" s="8">
        <v>0</v>
      </c>
      <c r="I31" s="13">
        <v>0</v>
      </c>
      <c r="J31" s="13">
        <v>0</v>
      </c>
      <c r="K31" s="48">
        <v>0</v>
      </c>
      <c r="L31" s="9">
        <v>0</v>
      </c>
      <c r="M31" s="10">
        <f t="shared" si="1"/>
        <v>0</v>
      </c>
      <c r="N31" s="11">
        <f t="shared" ref="N31:N40" si="2">M31/$M$40</f>
        <v>0</v>
      </c>
    </row>
    <row r="32" spans="1:14" ht="33.75" customHeight="1" x14ac:dyDescent="0.3">
      <c r="A32" s="25">
        <v>480</v>
      </c>
      <c r="B32" s="16" t="s">
        <v>10</v>
      </c>
      <c r="C32" s="5">
        <v>0</v>
      </c>
      <c r="D32" s="13">
        <v>0</v>
      </c>
      <c r="E32" s="6">
        <v>0</v>
      </c>
      <c r="F32" s="18">
        <v>0</v>
      </c>
      <c r="G32" s="13">
        <v>0</v>
      </c>
      <c r="H32" s="8">
        <v>0</v>
      </c>
      <c r="I32" s="13">
        <v>0</v>
      </c>
      <c r="J32" s="13">
        <v>0</v>
      </c>
      <c r="K32" s="48">
        <v>0</v>
      </c>
      <c r="L32" s="9">
        <v>0</v>
      </c>
      <c r="M32" s="10">
        <f t="shared" si="1"/>
        <v>0</v>
      </c>
      <c r="N32" s="11">
        <f t="shared" si="2"/>
        <v>0</v>
      </c>
    </row>
    <row r="33" spans="1:17" ht="19" x14ac:dyDescent="0.3">
      <c r="A33" s="25">
        <v>485</v>
      </c>
      <c r="B33" s="16" t="s">
        <v>9</v>
      </c>
      <c r="C33" s="5">
        <v>0</v>
      </c>
      <c r="D33" s="13">
        <v>2472438</v>
      </c>
      <c r="E33" s="6">
        <v>0</v>
      </c>
      <c r="F33" s="18">
        <v>4079513</v>
      </c>
      <c r="G33" s="13">
        <v>0</v>
      </c>
      <c r="H33" s="8">
        <v>0</v>
      </c>
      <c r="I33" s="13">
        <v>0</v>
      </c>
      <c r="J33" s="13">
        <v>0</v>
      </c>
      <c r="K33" s="48">
        <v>0</v>
      </c>
      <c r="L33" s="9">
        <v>0</v>
      </c>
      <c r="M33" s="10">
        <f t="shared" si="1"/>
        <v>6551951</v>
      </c>
      <c r="N33" s="11">
        <f t="shared" si="2"/>
        <v>4.4031853601540223E-2</v>
      </c>
    </row>
    <row r="34" spans="1:17" ht="52.5" customHeight="1" x14ac:dyDescent="0.3">
      <c r="A34" s="25">
        <v>495</v>
      </c>
      <c r="B34" s="16" t="s">
        <v>8</v>
      </c>
      <c r="C34" s="5">
        <v>0</v>
      </c>
      <c r="D34" s="13">
        <v>0</v>
      </c>
      <c r="E34" s="6">
        <v>0</v>
      </c>
      <c r="F34" s="18">
        <v>0</v>
      </c>
      <c r="G34" s="13">
        <v>0</v>
      </c>
      <c r="H34" s="8">
        <v>0</v>
      </c>
      <c r="I34" s="13">
        <v>0</v>
      </c>
      <c r="J34" s="13">
        <v>0</v>
      </c>
      <c r="K34" s="48">
        <v>0</v>
      </c>
      <c r="L34" s="9">
        <v>0</v>
      </c>
      <c r="M34" s="10">
        <f t="shared" si="1"/>
        <v>0</v>
      </c>
      <c r="N34" s="11">
        <f t="shared" si="2"/>
        <v>0</v>
      </c>
    </row>
    <row r="35" spans="1:17" ht="76" x14ac:dyDescent="0.3">
      <c r="A35" s="25">
        <v>496</v>
      </c>
      <c r="B35" s="16" t="s">
        <v>48</v>
      </c>
      <c r="C35" s="5">
        <v>0</v>
      </c>
      <c r="D35" s="13">
        <v>0</v>
      </c>
      <c r="E35" s="6">
        <v>0</v>
      </c>
      <c r="F35" s="18">
        <v>0</v>
      </c>
      <c r="G35" s="13">
        <v>0</v>
      </c>
      <c r="H35" s="8">
        <v>0</v>
      </c>
      <c r="I35" s="13">
        <v>0</v>
      </c>
      <c r="J35" s="13">
        <v>0</v>
      </c>
      <c r="K35" s="48">
        <v>0</v>
      </c>
      <c r="L35" s="9">
        <v>0</v>
      </c>
      <c r="M35" s="10">
        <f t="shared" si="1"/>
        <v>0</v>
      </c>
      <c r="N35" s="11">
        <f t="shared" si="2"/>
        <v>0</v>
      </c>
    </row>
    <row r="36" spans="1:17" ht="38" x14ac:dyDescent="0.3">
      <c r="A36" s="25">
        <v>498</v>
      </c>
      <c r="B36" s="16" t="s">
        <v>45</v>
      </c>
      <c r="C36" s="5">
        <v>0</v>
      </c>
      <c r="D36" s="13">
        <v>310851</v>
      </c>
      <c r="E36" s="6">
        <v>0</v>
      </c>
      <c r="F36" s="13">
        <v>279766</v>
      </c>
      <c r="G36" s="13">
        <v>0</v>
      </c>
      <c r="H36" s="8">
        <v>0</v>
      </c>
      <c r="I36" s="13">
        <v>0</v>
      </c>
      <c r="J36" s="13">
        <v>0</v>
      </c>
      <c r="K36" s="48">
        <v>0</v>
      </c>
      <c r="L36" s="9">
        <v>0</v>
      </c>
      <c r="M36" s="10">
        <f t="shared" si="1"/>
        <v>590617</v>
      </c>
      <c r="N36" s="11">
        <f t="shared" si="2"/>
        <v>3.9691934934465902E-3</v>
      </c>
    </row>
    <row r="37" spans="1:17" ht="57" x14ac:dyDescent="0.3">
      <c r="A37" s="27" t="s">
        <v>7</v>
      </c>
      <c r="B37" s="19" t="s">
        <v>6</v>
      </c>
      <c r="C37" s="5">
        <v>0</v>
      </c>
      <c r="D37" s="32">
        <v>127780</v>
      </c>
      <c r="E37" s="6">
        <v>0</v>
      </c>
      <c r="F37" s="32">
        <v>0</v>
      </c>
      <c r="G37" s="13">
        <v>0</v>
      </c>
      <c r="H37" s="8">
        <v>0</v>
      </c>
      <c r="I37" s="13">
        <v>0</v>
      </c>
      <c r="J37" s="32">
        <v>10683</v>
      </c>
      <c r="K37" s="50">
        <v>2138</v>
      </c>
      <c r="L37" s="9">
        <v>0</v>
      </c>
      <c r="M37" s="10">
        <f t="shared" si="1"/>
        <v>140601</v>
      </c>
      <c r="N37" s="11">
        <f t="shared" si="2"/>
        <v>9.4489758061837715E-4</v>
      </c>
      <c r="P37" s="3"/>
    </row>
    <row r="38" spans="1:17" ht="19" x14ac:dyDescent="0.3">
      <c r="A38" s="28"/>
      <c r="B38" s="16" t="s">
        <v>50</v>
      </c>
      <c r="C38" s="5">
        <v>0</v>
      </c>
      <c r="D38" s="13">
        <v>0</v>
      </c>
      <c r="E38" s="6">
        <v>0</v>
      </c>
      <c r="F38" s="13">
        <v>0</v>
      </c>
      <c r="G38" s="13">
        <v>0</v>
      </c>
      <c r="H38" s="8">
        <v>0</v>
      </c>
      <c r="I38" s="13">
        <v>0</v>
      </c>
      <c r="J38" s="13">
        <f>3859122+2260+137977</f>
        <v>3999359</v>
      </c>
      <c r="K38" s="13">
        <f>771829+2332</f>
        <v>774161</v>
      </c>
      <c r="L38" s="9">
        <v>0</v>
      </c>
      <c r="M38" s="10">
        <f t="shared" si="1"/>
        <v>4773520</v>
      </c>
      <c r="N38" s="11">
        <f t="shared" si="2"/>
        <v>3.2080052766576592E-2</v>
      </c>
      <c r="P38" s="3"/>
    </row>
    <row r="39" spans="1:17" ht="25.5" customHeight="1" thickBot="1" x14ac:dyDescent="0.35">
      <c r="A39" s="28"/>
      <c r="B39" s="19" t="s">
        <v>5</v>
      </c>
      <c r="C39" s="59">
        <v>0</v>
      </c>
      <c r="D39" s="40">
        <v>0</v>
      </c>
      <c r="E39" s="67">
        <v>0</v>
      </c>
      <c r="F39" s="40">
        <v>0</v>
      </c>
      <c r="G39" s="59">
        <v>0</v>
      </c>
      <c r="H39" s="68">
        <v>0</v>
      </c>
      <c r="I39" s="59">
        <v>0</v>
      </c>
      <c r="J39" s="40">
        <v>0</v>
      </c>
      <c r="K39" s="40">
        <v>0</v>
      </c>
      <c r="L39" s="78">
        <v>0</v>
      </c>
      <c r="M39" s="65">
        <f t="shared" si="1"/>
        <v>0</v>
      </c>
      <c r="N39" s="60">
        <f t="shared" si="2"/>
        <v>0</v>
      </c>
      <c r="P39" s="2"/>
      <c r="Q39" s="3"/>
    </row>
    <row r="40" spans="1:17" s="31" customFormat="1" ht="21" thickTop="1" thickBot="1" x14ac:dyDescent="0.35">
      <c r="A40" s="114" t="s">
        <v>4</v>
      </c>
      <c r="B40" s="115"/>
      <c r="C40" s="41">
        <f>SUM(C4:C39)</f>
        <v>0</v>
      </c>
      <c r="D40" s="41">
        <f>SUM(D4:D39)</f>
        <v>64269914</v>
      </c>
      <c r="E40" s="41">
        <f t="shared" ref="E40:L40" si="3">SUM(E4:E39)</f>
        <v>0</v>
      </c>
      <c r="F40" s="41">
        <f t="shared" si="3"/>
        <v>67048905</v>
      </c>
      <c r="G40" s="41">
        <f t="shared" si="3"/>
        <v>4667171</v>
      </c>
      <c r="H40" s="41">
        <f t="shared" si="3"/>
        <v>0</v>
      </c>
      <c r="I40" s="41">
        <f t="shared" si="3"/>
        <v>4441938</v>
      </c>
      <c r="J40" s="41">
        <f t="shared" si="3"/>
        <v>7021136</v>
      </c>
      <c r="K40" s="41">
        <f t="shared" si="3"/>
        <v>1380088</v>
      </c>
      <c r="L40" s="41">
        <f t="shared" si="3"/>
        <v>2000</v>
      </c>
      <c r="M40" s="41">
        <f>SUM(M4:M39)</f>
        <v>148800254</v>
      </c>
      <c r="N40" s="51">
        <f t="shared" si="2"/>
        <v>1</v>
      </c>
      <c r="P40" s="62"/>
      <c r="Q40" s="62"/>
    </row>
    <row r="41" spans="1:17" ht="6" customHeight="1" thickBot="1" x14ac:dyDescent="0.3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22"/>
      <c r="P41" s="3"/>
    </row>
    <row r="42" spans="1:17" ht="22.5" customHeight="1" thickTop="1" thickBot="1" x14ac:dyDescent="0.35">
      <c r="A42" s="116" t="s">
        <v>3</v>
      </c>
      <c r="B42" s="117"/>
      <c r="C42" s="38">
        <v>32807287.849995382</v>
      </c>
      <c r="D42" s="38">
        <v>105604305.74031228</v>
      </c>
      <c r="E42" s="39">
        <v>67294333.167309165</v>
      </c>
      <c r="F42" s="39">
        <v>79024573.406303748</v>
      </c>
      <c r="G42" s="39">
        <v>21547581.452943947</v>
      </c>
      <c r="H42" s="39">
        <v>2629683.9352084193</v>
      </c>
      <c r="I42" s="39">
        <v>31100547.70200922</v>
      </c>
      <c r="J42" s="36">
        <v>0</v>
      </c>
      <c r="K42" s="36">
        <v>0</v>
      </c>
      <c r="L42" s="36">
        <v>1428061.4647754894</v>
      </c>
      <c r="M42" s="39">
        <v>350795070.8285085</v>
      </c>
      <c r="N42" s="37"/>
      <c r="O42" s="3"/>
      <c r="P42" s="3"/>
    </row>
    <row r="43" spans="1:17" s="31" customFormat="1" ht="21" thickTop="1" thickBot="1" x14ac:dyDescent="0.35">
      <c r="A43" s="118" t="s">
        <v>2</v>
      </c>
      <c r="B43" s="119"/>
      <c r="C43" s="43">
        <f>C40/C42</f>
        <v>0</v>
      </c>
      <c r="D43" s="43">
        <f t="shared" ref="D43:L43" si="4">D40/D42</f>
        <v>0.60859179509255823</v>
      </c>
      <c r="E43" s="43">
        <f t="shared" si="4"/>
        <v>0</v>
      </c>
      <c r="F43" s="43">
        <f>F40/F42</f>
        <v>0.84845639919204607</v>
      </c>
      <c r="G43" s="43">
        <f t="shared" si="4"/>
        <v>0.21659836906486532</v>
      </c>
      <c r="H43" s="43">
        <f t="shared" si="4"/>
        <v>0</v>
      </c>
      <c r="I43" s="43">
        <f t="shared" si="4"/>
        <v>0.14282507313249126</v>
      </c>
      <c r="J43" s="43" t="e">
        <f t="shared" si="4"/>
        <v>#DIV/0!</v>
      </c>
      <c r="K43" s="43" t="e">
        <f t="shared" si="4"/>
        <v>#DIV/0!</v>
      </c>
      <c r="L43" s="43">
        <f t="shared" si="4"/>
        <v>1.4004999429869968E-3</v>
      </c>
      <c r="M43" s="43">
        <f>M40/M42</f>
        <v>0.42418000244006643</v>
      </c>
      <c r="N43" s="61"/>
    </row>
    <row r="44" spans="1:17" x14ac:dyDescent="0.2">
      <c r="D44" s="2"/>
    </row>
    <row r="45" spans="1:17" x14ac:dyDescent="0.2">
      <c r="D45" s="2"/>
      <c r="I45" s="2"/>
      <c r="L45" s="2"/>
      <c r="M45" s="2"/>
    </row>
    <row r="46" spans="1:17" x14ac:dyDescent="0.2">
      <c r="D46" s="3"/>
      <c r="I46" s="3"/>
      <c r="M46" s="3"/>
    </row>
    <row r="47" spans="1:17" x14ac:dyDescent="0.2">
      <c r="M47" s="2"/>
    </row>
    <row r="50" spans="13:13" x14ac:dyDescent="0.2">
      <c r="M50" s="3"/>
    </row>
  </sheetData>
  <mergeCells count="9">
    <mergeCell ref="A40:B40"/>
    <mergeCell ref="A42:B42"/>
    <mergeCell ref="A43:B43"/>
    <mergeCell ref="A1:N1"/>
    <mergeCell ref="A2:A3"/>
    <mergeCell ref="B2:B3"/>
    <mergeCell ref="C2:L2"/>
    <mergeCell ref="M2:M3"/>
    <mergeCell ref="N2:N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16" zoomScale="175" zoomScaleNormal="175" workbookViewId="0">
      <pane xSplit="1" ySplit="4" topLeftCell="B20" activePane="topRight" state="frozen"/>
      <selection activeCell="A16" sqref="A16"/>
      <selection pane="topRight" activeCell="B19" sqref="B19"/>
      <selection pane="bottomLeft" activeCell="A20" sqref="A20"/>
      <selection pane="bottomRight"/>
    </sheetView>
  </sheetViews>
  <sheetFormatPr baseColWidth="10" defaultColWidth="8.83203125" defaultRowHeight="14" x14ac:dyDescent="0.2"/>
  <cols>
    <col min="1" max="1" width="11.83203125" style="29" customWidth="1"/>
    <col min="2" max="2" width="25.5" style="1" customWidth="1"/>
    <col min="3" max="3" width="15.5" style="2" customWidth="1"/>
    <col min="4" max="4" width="19.5" style="1" customWidth="1"/>
    <col min="5" max="5" width="15.33203125" style="1" customWidth="1"/>
    <col min="6" max="6" width="20" style="1" customWidth="1"/>
    <col min="7" max="7" width="20.6640625" style="1" customWidth="1"/>
    <col min="8" max="8" width="18.1640625" style="1" customWidth="1"/>
    <col min="9" max="9" width="18.83203125" style="1" customWidth="1"/>
    <col min="10" max="11" width="17.33203125" style="1" customWidth="1"/>
    <col min="12" max="12" width="15.33203125" style="1" bestFit="1" customWidth="1"/>
    <col min="13" max="13" width="16.83203125" style="1" bestFit="1" customWidth="1"/>
    <col min="14" max="14" width="16.33203125" style="1" customWidth="1"/>
    <col min="15" max="15" width="15" style="1" bestFit="1" customWidth="1"/>
    <col min="16" max="17" width="14.5" style="1" bestFit="1" customWidth="1"/>
    <col min="18" max="16384" width="8.83203125" style="1"/>
  </cols>
  <sheetData>
    <row r="1" spans="1:14" ht="27" thickBot="1" x14ac:dyDescent="0.4">
      <c r="A1" s="131" t="s">
        <v>72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20" thickBot="1" x14ac:dyDescent="0.35">
      <c r="A2" s="121" t="s">
        <v>36</v>
      </c>
      <c r="B2" s="123" t="s">
        <v>35</v>
      </c>
      <c r="C2" s="125" t="s">
        <v>34</v>
      </c>
      <c r="D2" s="126"/>
      <c r="E2" s="126"/>
      <c r="F2" s="126"/>
      <c r="G2" s="126"/>
      <c r="H2" s="126"/>
      <c r="I2" s="126"/>
      <c r="J2" s="126"/>
      <c r="K2" s="126"/>
      <c r="L2" s="126"/>
      <c r="M2" s="127" t="s">
        <v>4</v>
      </c>
      <c r="N2" s="129" t="s">
        <v>30</v>
      </c>
    </row>
    <row r="3" spans="1:14" s="57" customFormat="1" ht="59" thickTop="1" thickBot="1" x14ac:dyDescent="0.35">
      <c r="A3" s="122"/>
      <c r="B3" s="124"/>
      <c r="C3" s="54" t="s">
        <v>1</v>
      </c>
      <c r="D3" s="55" t="s">
        <v>0</v>
      </c>
      <c r="E3" s="55" t="s">
        <v>37</v>
      </c>
      <c r="F3" s="55" t="s">
        <v>38</v>
      </c>
      <c r="G3" s="55" t="s">
        <v>46</v>
      </c>
      <c r="H3" s="55" t="s">
        <v>33</v>
      </c>
      <c r="I3" s="56" t="s">
        <v>32</v>
      </c>
      <c r="J3" s="55" t="s">
        <v>31</v>
      </c>
      <c r="K3" s="56" t="s">
        <v>52</v>
      </c>
      <c r="L3" s="56" t="s">
        <v>51</v>
      </c>
      <c r="M3" s="128"/>
      <c r="N3" s="130"/>
    </row>
    <row r="4" spans="1:14" ht="24.75" customHeight="1" x14ac:dyDescent="0.3">
      <c r="A4" s="24">
        <v>110</v>
      </c>
      <c r="B4" s="4" t="s">
        <v>29</v>
      </c>
      <c r="C4" s="5">
        <v>0</v>
      </c>
      <c r="D4" s="5">
        <v>570819</v>
      </c>
      <c r="E4" s="5">
        <v>0</v>
      </c>
      <c r="F4" s="5">
        <v>591563</v>
      </c>
      <c r="G4" s="5">
        <v>0</v>
      </c>
      <c r="H4" s="5">
        <v>0</v>
      </c>
      <c r="I4" s="5">
        <v>84171</v>
      </c>
      <c r="J4" s="5">
        <v>0</v>
      </c>
      <c r="K4" s="5">
        <v>6662</v>
      </c>
      <c r="L4" s="5">
        <v>5000</v>
      </c>
      <c r="M4" s="10">
        <f>SUM(C4:L4)</f>
        <v>1258215</v>
      </c>
      <c r="N4" s="11">
        <f t="shared" ref="N4:N40" si="0">M4/$M$40</f>
        <v>1.7405689044789211E-3</v>
      </c>
    </row>
    <row r="5" spans="1:14" ht="24.75" customHeight="1" x14ac:dyDescent="0.3">
      <c r="A5" s="25">
        <v>111</v>
      </c>
      <c r="B5" s="12" t="s">
        <v>28</v>
      </c>
      <c r="C5" s="5">
        <v>1503969</v>
      </c>
      <c r="D5" s="5">
        <v>28318033</v>
      </c>
      <c r="E5" s="5">
        <v>2481549</v>
      </c>
      <c r="F5" s="5">
        <v>40675279</v>
      </c>
      <c r="G5" s="5">
        <v>6443591</v>
      </c>
      <c r="H5" s="5">
        <v>0</v>
      </c>
      <c r="I5" s="5">
        <v>11774507</v>
      </c>
      <c r="J5" s="5">
        <v>4157207</v>
      </c>
      <c r="K5" s="5">
        <v>831566</v>
      </c>
      <c r="L5" s="5">
        <v>4000</v>
      </c>
      <c r="M5" s="10">
        <f t="shared" ref="M5:M36" si="1">SUM(C5:L5)</f>
        <v>96189701</v>
      </c>
      <c r="N5" s="11">
        <f t="shared" si="0"/>
        <v>0.13306533660123665</v>
      </c>
    </row>
    <row r="6" spans="1:14" ht="38" x14ac:dyDescent="0.3">
      <c r="A6" s="25">
        <v>112</v>
      </c>
      <c r="B6" s="12" t="s">
        <v>27</v>
      </c>
      <c r="C6" s="5">
        <v>0</v>
      </c>
      <c r="D6" s="5">
        <v>1531913</v>
      </c>
      <c r="E6" s="5">
        <v>0</v>
      </c>
      <c r="F6" s="5">
        <v>1378722</v>
      </c>
      <c r="G6" s="5">
        <v>118724</v>
      </c>
      <c r="H6" s="5">
        <v>0</v>
      </c>
      <c r="I6" s="5">
        <v>0</v>
      </c>
      <c r="J6" s="5">
        <v>76598</v>
      </c>
      <c r="K6" s="5">
        <v>15321</v>
      </c>
      <c r="L6" s="5">
        <v>0</v>
      </c>
      <c r="M6" s="10">
        <f t="shared" si="1"/>
        <v>3121278</v>
      </c>
      <c r="N6" s="11">
        <f t="shared" si="0"/>
        <v>4.3178625505451438E-3</v>
      </c>
    </row>
    <row r="7" spans="1:14" ht="38" x14ac:dyDescent="0.3">
      <c r="A7" s="25">
        <v>113</v>
      </c>
      <c r="B7" s="12" t="s">
        <v>26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10">
        <f t="shared" si="1"/>
        <v>0</v>
      </c>
      <c r="N7" s="11">
        <f t="shared" si="0"/>
        <v>0</v>
      </c>
    </row>
    <row r="8" spans="1:14" ht="27" customHeight="1" x14ac:dyDescent="0.3">
      <c r="A8" s="25">
        <v>140</v>
      </c>
      <c r="B8" s="12" t="s">
        <v>25</v>
      </c>
      <c r="C8" s="5">
        <v>622226</v>
      </c>
      <c r="D8" s="5">
        <v>12305961</v>
      </c>
      <c r="E8" s="5">
        <v>1026675</v>
      </c>
      <c r="F8" s="5">
        <v>16128293</v>
      </c>
      <c r="G8" s="5">
        <v>2005203</v>
      </c>
      <c r="H8" s="5">
        <v>0</v>
      </c>
      <c r="I8" s="5">
        <v>4241153</v>
      </c>
      <c r="J8" s="5">
        <v>1293694</v>
      </c>
      <c r="K8" s="5">
        <v>258783</v>
      </c>
      <c r="L8" s="5">
        <v>1540000</v>
      </c>
      <c r="M8" s="10">
        <f t="shared" si="1"/>
        <v>39421988</v>
      </c>
      <c r="N8" s="11">
        <f t="shared" si="0"/>
        <v>5.453494551053769E-2</v>
      </c>
    </row>
    <row r="9" spans="1:14" ht="37.5" customHeight="1" x14ac:dyDescent="0.3">
      <c r="A9" s="25">
        <v>300</v>
      </c>
      <c r="B9" s="16" t="s">
        <v>24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10">
        <f t="shared" si="1"/>
        <v>0</v>
      </c>
      <c r="N9" s="11">
        <f t="shared" si="0"/>
        <v>0</v>
      </c>
    </row>
    <row r="10" spans="1:14" ht="38" x14ac:dyDescent="0.3">
      <c r="A10" s="25">
        <v>310</v>
      </c>
      <c r="B10" s="12" t="s">
        <v>23</v>
      </c>
      <c r="C10" s="5">
        <v>157951</v>
      </c>
      <c r="D10" s="5">
        <v>66941197</v>
      </c>
      <c r="E10" s="5">
        <v>260619</v>
      </c>
      <c r="F10" s="5">
        <v>147556260</v>
      </c>
      <c r="G10" s="5">
        <v>14667978</v>
      </c>
      <c r="H10" s="5">
        <v>0</v>
      </c>
      <c r="I10" s="5">
        <v>1722763</v>
      </c>
      <c r="J10" s="5">
        <v>9530459</v>
      </c>
      <c r="K10" s="5">
        <v>1906221</v>
      </c>
      <c r="L10" s="5">
        <v>1000</v>
      </c>
      <c r="M10" s="10">
        <f t="shared" si="1"/>
        <v>242744448</v>
      </c>
      <c r="N10" s="11">
        <f t="shared" si="0"/>
        <v>0.33580384745349595</v>
      </c>
    </row>
    <row r="11" spans="1:14" ht="33" customHeight="1" x14ac:dyDescent="0.3">
      <c r="A11" s="25">
        <v>320</v>
      </c>
      <c r="B11" s="12" t="s">
        <v>22</v>
      </c>
      <c r="C11" s="5">
        <v>2801872</v>
      </c>
      <c r="D11" s="5">
        <f>40818280+60532</f>
        <v>40878812</v>
      </c>
      <c r="E11" s="5">
        <f>4626332+68388</f>
        <v>4694720</v>
      </c>
      <c r="F11" s="5">
        <v>52172268</v>
      </c>
      <c r="G11" s="5">
        <v>0</v>
      </c>
      <c r="H11" s="5">
        <v>0</v>
      </c>
      <c r="I11" s="5">
        <f>92727+7010293</f>
        <v>7103020</v>
      </c>
      <c r="J11" s="5">
        <v>0</v>
      </c>
      <c r="K11" s="5">
        <v>0</v>
      </c>
      <c r="L11" s="5">
        <v>9000</v>
      </c>
      <c r="M11" s="10">
        <f t="shared" si="1"/>
        <v>107659692</v>
      </c>
      <c r="N11" s="11">
        <f t="shared" si="0"/>
        <v>0.14893250530392507</v>
      </c>
    </row>
    <row r="12" spans="1:14" ht="38" x14ac:dyDescent="0.3">
      <c r="A12" s="25">
        <v>321</v>
      </c>
      <c r="B12" s="12" t="s">
        <v>21</v>
      </c>
      <c r="C12" s="5">
        <v>0</v>
      </c>
      <c r="D12" s="5">
        <v>48093674</v>
      </c>
      <c r="E12" s="5">
        <v>0</v>
      </c>
      <c r="F12" s="5">
        <v>47620186</v>
      </c>
      <c r="G12" s="5">
        <v>0</v>
      </c>
      <c r="H12" s="5">
        <v>0</v>
      </c>
      <c r="I12" s="5">
        <v>330074</v>
      </c>
      <c r="J12" s="5">
        <v>0</v>
      </c>
      <c r="K12" s="5">
        <v>0</v>
      </c>
      <c r="L12" s="5">
        <v>0</v>
      </c>
      <c r="M12" s="10">
        <f t="shared" si="1"/>
        <v>96043934</v>
      </c>
      <c r="N12" s="11">
        <f t="shared" si="0"/>
        <v>0.13286368783095562</v>
      </c>
    </row>
    <row r="13" spans="1:14" ht="39" customHeight="1" x14ac:dyDescent="0.3">
      <c r="A13" s="25">
        <v>322</v>
      </c>
      <c r="B13" s="12" t="s">
        <v>20</v>
      </c>
      <c r="C13" s="5">
        <v>0</v>
      </c>
      <c r="D13" s="5">
        <v>0</v>
      </c>
      <c r="E13" s="5">
        <v>0</v>
      </c>
      <c r="F13" s="5">
        <v>1254294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10">
        <f t="shared" si="1"/>
        <v>1254294</v>
      </c>
      <c r="N13" s="11">
        <f t="shared" si="0"/>
        <v>1.7351447355773725E-3</v>
      </c>
    </row>
    <row r="14" spans="1:14" ht="38" x14ac:dyDescent="0.3">
      <c r="A14" s="25">
        <v>325</v>
      </c>
      <c r="B14" s="12" t="s">
        <v>39</v>
      </c>
      <c r="C14" s="5">
        <v>0</v>
      </c>
      <c r="D14" s="5">
        <v>278957</v>
      </c>
      <c r="E14" s="5">
        <v>0</v>
      </c>
      <c r="F14" s="5">
        <v>284460</v>
      </c>
      <c r="G14" s="5">
        <v>0</v>
      </c>
      <c r="H14" s="5">
        <v>7.98</v>
      </c>
      <c r="I14" s="5">
        <v>222660</v>
      </c>
      <c r="J14" s="5">
        <v>0</v>
      </c>
      <c r="K14" s="5">
        <v>0</v>
      </c>
      <c r="L14" s="5">
        <v>0</v>
      </c>
      <c r="M14" s="10">
        <f t="shared" si="1"/>
        <v>786084.98</v>
      </c>
      <c r="N14" s="11">
        <f t="shared" si="0"/>
        <v>1.0874413931370509E-3</v>
      </c>
    </row>
    <row r="15" spans="1:14" ht="33" customHeight="1" x14ac:dyDescent="0.3">
      <c r="A15" s="25">
        <v>330</v>
      </c>
      <c r="B15" s="16" t="s">
        <v>19</v>
      </c>
      <c r="C15" s="5">
        <v>0</v>
      </c>
      <c r="D15" s="5">
        <v>54147588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10">
        <f t="shared" si="1"/>
        <v>54147588</v>
      </c>
      <c r="N15" s="11">
        <f t="shared" si="0"/>
        <v>7.4905805387263685E-2</v>
      </c>
    </row>
    <row r="16" spans="1:14" ht="38" x14ac:dyDescent="0.3">
      <c r="A16" s="25">
        <v>331</v>
      </c>
      <c r="B16" s="16" t="s">
        <v>42</v>
      </c>
      <c r="C16" s="5">
        <v>0</v>
      </c>
      <c r="D16" s="5">
        <v>365776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10">
        <f t="shared" si="1"/>
        <v>365776</v>
      </c>
      <c r="N16" s="11">
        <f t="shared" si="0"/>
        <v>5.0600122523152392E-4</v>
      </c>
    </row>
    <row r="17" spans="1:14" ht="28.5" customHeight="1" x14ac:dyDescent="0.3">
      <c r="A17" s="25">
        <v>340</v>
      </c>
      <c r="B17" s="16" t="s">
        <v>18</v>
      </c>
      <c r="C17" s="5">
        <v>0</v>
      </c>
      <c r="D17" s="5">
        <v>1381559</v>
      </c>
      <c r="E17" s="5">
        <v>0</v>
      </c>
      <c r="F17" s="5">
        <v>1718575</v>
      </c>
      <c r="G17" s="5">
        <v>0</v>
      </c>
      <c r="H17" s="5">
        <v>0</v>
      </c>
      <c r="I17" s="5">
        <v>230532</v>
      </c>
      <c r="J17" s="5">
        <v>0</v>
      </c>
      <c r="K17" s="5">
        <v>0</v>
      </c>
      <c r="L17" s="5">
        <v>0</v>
      </c>
      <c r="M17" s="10">
        <f t="shared" si="1"/>
        <v>3330666</v>
      </c>
      <c r="N17" s="11">
        <f t="shared" si="0"/>
        <v>4.6075223000879737E-3</v>
      </c>
    </row>
    <row r="18" spans="1:14" ht="38" x14ac:dyDescent="0.3">
      <c r="A18" s="25">
        <v>350</v>
      </c>
      <c r="B18" s="16" t="s">
        <v>17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10">
        <f t="shared" si="1"/>
        <v>0</v>
      </c>
      <c r="N18" s="11">
        <f t="shared" si="0"/>
        <v>0</v>
      </c>
    </row>
    <row r="19" spans="1:14" ht="57" x14ac:dyDescent="0.3">
      <c r="A19" s="25">
        <v>360</v>
      </c>
      <c r="B19" s="16" t="s">
        <v>83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10">
        <f t="shared" si="1"/>
        <v>0</v>
      </c>
      <c r="N19" s="11">
        <f t="shared" si="0"/>
        <v>0</v>
      </c>
    </row>
    <row r="20" spans="1:14" ht="38" x14ac:dyDescent="0.3">
      <c r="A20" s="25">
        <v>370</v>
      </c>
      <c r="B20" s="16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10">
        <f t="shared" si="1"/>
        <v>0</v>
      </c>
      <c r="N20" s="11">
        <f t="shared" si="0"/>
        <v>0</v>
      </c>
    </row>
    <row r="21" spans="1:14" ht="57" x14ac:dyDescent="0.3">
      <c r="A21" s="25">
        <v>381</v>
      </c>
      <c r="B21" s="16" t="s">
        <v>14</v>
      </c>
      <c r="C21" s="5">
        <v>0</v>
      </c>
      <c r="D21" s="5">
        <v>458344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10">
        <f t="shared" si="1"/>
        <v>458344</v>
      </c>
      <c r="N21" s="11">
        <f t="shared" si="0"/>
        <v>6.3405643229057565E-4</v>
      </c>
    </row>
    <row r="22" spans="1:14" ht="38" x14ac:dyDescent="0.3">
      <c r="A22" s="26">
        <v>405</v>
      </c>
      <c r="B22" s="19" t="s">
        <v>47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10">
        <f t="shared" si="1"/>
        <v>0</v>
      </c>
      <c r="N22" s="11">
        <f t="shared" si="0"/>
        <v>0</v>
      </c>
    </row>
    <row r="23" spans="1:14" ht="31.5" customHeight="1" x14ac:dyDescent="0.3">
      <c r="A23" s="25">
        <v>410</v>
      </c>
      <c r="B23" s="16" t="s">
        <v>40</v>
      </c>
      <c r="C23" s="5">
        <v>0</v>
      </c>
      <c r="D23" s="5">
        <v>223561</v>
      </c>
      <c r="E23" s="5">
        <v>0</v>
      </c>
      <c r="F23" s="5">
        <v>223443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10">
        <f t="shared" si="1"/>
        <v>447004</v>
      </c>
      <c r="N23" s="11">
        <f t="shared" si="0"/>
        <v>6.1836908841310563E-4</v>
      </c>
    </row>
    <row r="24" spans="1:14" ht="56.25" customHeight="1" x14ac:dyDescent="0.3">
      <c r="A24" s="24">
        <v>415</v>
      </c>
      <c r="B24" s="20" t="s">
        <v>43</v>
      </c>
      <c r="C24" s="5">
        <v>0</v>
      </c>
      <c r="D24" s="5">
        <v>173436</v>
      </c>
      <c r="E24" s="5">
        <v>0</v>
      </c>
      <c r="F24" s="5">
        <v>164585</v>
      </c>
      <c r="G24" s="5">
        <v>0</v>
      </c>
      <c r="H24" s="5">
        <v>0</v>
      </c>
      <c r="I24" s="5">
        <v>56598</v>
      </c>
      <c r="J24" s="5">
        <v>0</v>
      </c>
      <c r="K24" s="5">
        <v>0</v>
      </c>
      <c r="L24" s="5">
        <v>0</v>
      </c>
      <c r="M24" s="10">
        <f t="shared" si="1"/>
        <v>394619</v>
      </c>
      <c r="N24" s="11">
        <f t="shared" si="0"/>
        <v>5.4590158320840822E-4</v>
      </c>
    </row>
    <row r="25" spans="1:14" ht="56.25" customHeight="1" x14ac:dyDescent="0.3">
      <c r="A25" s="24">
        <v>420</v>
      </c>
      <c r="B25" s="20" t="s">
        <v>41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10">
        <f t="shared" si="1"/>
        <v>0</v>
      </c>
      <c r="N25" s="11">
        <f t="shared" si="0"/>
        <v>0</v>
      </c>
    </row>
    <row r="26" spans="1:14" ht="38.25" customHeight="1" x14ac:dyDescent="0.3">
      <c r="A26" s="24">
        <v>435</v>
      </c>
      <c r="B26" s="20" t="s">
        <v>13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10">
        <f t="shared" si="1"/>
        <v>0</v>
      </c>
      <c r="N26" s="11">
        <f t="shared" si="0"/>
        <v>0</v>
      </c>
    </row>
    <row r="27" spans="1:14" ht="38" x14ac:dyDescent="0.3">
      <c r="A27" s="25">
        <v>440</v>
      </c>
      <c r="B27" s="16" t="s">
        <v>12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10">
        <f t="shared" si="1"/>
        <v>0</v>
      </c>
      <c r="N27" s="11">
        <f t="shared" si="0"/>
        <v>0</v>
      </c>
    </row>
    <row r="28" spans="1:14" ht="57" x14ac:dyDescent="0.3">
      <c r="A28" s="25">
        <v>450</v>
      </c>
      <c r="B28" s="16" t="s">
        <v>49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10">
        <f t="shared" si="1"/>
        <v>0</v>
      </c>
      <c r="N28" s="11">
        <f t="shared" si="0"/>
        <v>0</v>
      </c>
    </row>
    <row r="29" spans="1:14" ht="19" x14ac:dyDescent="0.3">
      <c r="A29" s="25">
        <v>455</v>
      </c>
      <c r="B29" s="16" t="s">
        <v>11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10">
        <f t="shared" si="1"/>
        <v>0</v>
      </c>
      <c r="N29" s="11">
        <f t="shared" si="0"/>
        <v>0</v>
      </c>
    </row>
    <row r="30" spans="1:14" ht="19" x14ac:dyDescent="0.3">
      <c r="A30" s="25">
        <v>460</v>
      </c>
      <c r="B30" s="16" t="s">
        <v>16</v>
      </c>
      <c r="C30" s="5">
        <v>0</v>
      </c>
      <c r="D30" s="5">
        <v>12768</v>
      </c>
      <c r="E30" s="5">
        <v>0</v>
      </c>
      <c r="F30" s="5">
        <v>40200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10">
        <f t="shared" si="1"/>
        <v>52968</v>
      </c>
      <c r="N30" s="11">
        <f t="shared" si="0"/>
        <v>7.3274006217092857E-5</v>
      </c>
    </row>
    <row r="31" spans="1:14" ht="57" x14ac:dyDescent="0.3">
      <c r="A31" s="25">
        <v>465</v>
      </c>
      <c r="B31" s="16" t="s">
        <v>44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10">
        <f t="shared" si="1"/>
        <v>0</v>
      </c>
      <c r="N31" s="11">
        <f t="shared" si="0"/>
        <v>0</v>
      </c>
    </row>
    <row r="32" spans="1:14" ht="33.75" customHeight="1" x14ac:dyDescent="0.3">
      <c r="A32" s="25">
        <v>480</v>
      </c>
      <c r="B32" s="16" t="s">
        <v>10</v>
      </c>
      <c r="C32" s="5">
        <v>0</v>
      </c>
      <c r="D32" s="5">
        <v>46278</v>
      </c>
      <c r="E32" s="5">
        <v>0</v>
      </c>
      <c r="F32" s="5">
        <v>76359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10">
        <f t="shared" si="1"/>
        <v>122637</v>
      </c>
      <c r="N32" s="11">
        <f t="shared" si="0"/>
        <v>1.696515688801846E-4</v>
      </c>
    </row>
    <row r="33" spans="1:17" ht="19" x14ac:dyDescent="0.3">
      <c r="A33" s="25">
        <v>485</v>
      </c>
      <c r="B33" s="16" t="s">
        <v>9</v>
      </c>
      <c r="C33" s="5">
        <v>0</v>
      </c>
      <c r="D33" s="5">
        <v>13807758</v>
      </c>
      <c r="E33" s="5">
        <v>0</v>
      </c>
      <c r="F33" s="5">
        <v>20949839</v>
      </c>
      <c r="G33" s="5">
        <v>0</v>
      </c>
      <c r="H33" s="5">
        <v>0</v>
      </c>
      <c r="I33" s="5">
        <v>3106569</v>
      </c>
      <c r="J33" s="5">
        <v>0</v>
      </c>
      <c r="K33" s="5">
        <v>0</v>
      </c>
      <c r="L33" s="5">
        <v>0</v>
      </c>
      <c r="M33" s="10">
        <f t="shared" si="1"/>
        <v>37864166</v>
      </c>
      <c r="N33" s="11">
        <f t="shared" si="0"/>
        <v>5.2379911170688645E-2</v>
      </c>
    </row>
    <row r="34" spans="1:17" ht="52.5" customHeight="1" x14ac:dyDescent="0.3">
      <c r="A34" s="25">
        <v>495</v>
      </c>
      <c r="B34" s="16" t="s">
        <v>8</v>
      </c>
      <c r="C34" s="5">
        <v>0</v>
      </c>
      <c r="D34" s="5">
        <v>265297</v>
      </c>
      <c r="E34" s="5">
        <v>0</v>
      </c>
      <c r="F34" s="5">
        <v>410076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10">
        <f t="shared" si="1"/>
        <v>675373</v>
      </c>
      <c r="N34" s="11">
        <f t="shared" si="0"/>
        <v>9.3428646354132034E-4</v>
      </c>
    </row>
    <row r="35" spans="1:17" ht="76" x14ac:dyDescent="0.3">
      <c r="A35" s="25">
        <v>496</v>
      </c>
      <c r="B35" s="16" t="s">
        <v>48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10">
        <f t="shared" si="1"/>
        <v>0</v>
      </c>
      <c r="N35" s="11">
        <f t="shared" si="0"/>
        <v>0</v>
      </c>
    </row>
    <row r="36" spans="1:17" ht="38" x14ac:dyDescent="0.3">
      <c r="A36" s="25">
        <v>498</v>
      </c>
      <c r="B36" s="16" t="s">
        <v>45</v>
      </c>
      <c r="C36" s="5">
        <v>0</v>
      </c>
      <c r="D36" s="5">
        <v>1180202</v>
      </c>
      <c r="E36" s="5">
        <v>0</v>
      </c>
      <c r="F36" s="5">
        <v>1080455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10">
        <f t="shared" si="1"/>
        <v>2260657</v>
      </c>
      <c r="N36" s="11">
        <f t="shared" si="0"/>
        <v>3.1273107361560657E-3</v>
      </c>
    </row>
    <row r="37" spans="1:17" ht="57" x14ac:dyDescent="0.3">
      <c r="A37" s="27" t="s">
        <v>7</v>
      </c>
      <c r="B37" s="19" t="s">
        <v>6</v>
      </c>
      <c r="C37" s="5">
        <v>0</v>
      </c>
      <c r="D37" s="5">
        <f>106549+3335563</f>
        <v>3442112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f>6500+14297+362312</f>
        <v>383109</v>
      </c>
      <c r="K37" s="5">
        <v>72504</v>
      </c>
      <c r="L37" s="5">
        <v>0</v>
      </c>
      <c r="M37" s="30">
        <f>SUM(C37:L37)</f>
        <v>3897725</v>
      </c>
      <c r="N37" s="11">
        <f t="shared" si="0"/>
        <v>5.3919711124172758E-3</v>
      </c>
      <c r="P37" s="3"/>
    </row>
    <row r="38" spans="1:17" ht="19" x14ac:dyDescent="0.3">
      <c r="A38" s="28"/>
      <c r="B38" s="16" t="s">
        <v>50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f>390799+24975009</f>
        <v>25365808</v>
      </c>
      <c r="K38" s="5">
        <f>4995041+17713</f>
        <v>5012754</v>
      </c>
      <c r="L38" s="5">
        <v>0</v>
      </c>
      <c r="M38" s="47">
        <f>SUM(C38:L38)</f>
        <v>30378562</v>
      </c>
      <c r="N38" s="11">
        <f t="shared" si="0"/>
        <v>4.2024598641714636E-2</v>
      </c>
      <c r="P38" s="3"/>
    </row>
    <row r="39" spans="1:17" ht="25.5" customHeight="1" thickBot="1" x14ac:dyDescent="0.35">
      <c r="A39" s="28"/>
      <c r="B39" s="19" t="s">
        <v>5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8">
        <f>SUM(C39:L39)</f>
        <v>0</v>
      </c>
      <c r="N39" s="60">
        <f t="shared" si="0"/>
        <v>0</v>
      </c>
      <c r="P39" s="2"/>
      <c r="Q39" s="3"/>
    </row>
    <row r="40" spans="1:17" s="31" customFormat="1" ht="21" thickTop="1" thickBot="1" x14ac:dyDescent="0.35">
      <c r="A40" s="114" t="s">
        <v>4</v>
      </c>
      <c r="B40" s="115"/>
      <c r="C40" s="41">
        <f>SUM(C4:C39)</f>
        <v>5086018</v>
      </c>
      <c r="D40" s="41">
        <f>SUM(D4:D39)</f>
        <v>274424045</v>
      </c>
      <c r="E40" s="41">
        <f t="shared" ref="E40:M40" si="2">SUM(E4:E39)</f>
        <v>8463563</v>
      </c>
      <c r="F40" s="41">
        <f t="shared" si="2"/>
        <v>332324857</v>
      </c>
      <c r="G40" s="41">
        <f>SUM(G4:G39)</f>
        <v>23235496</v>
      </c>
      <c r="H40" s="41">
        <f t="shared" si="2"/>
        <v>7.98</v>
      </c>
      <c r="I40" s="41">
        <f t="shared" si="2"/>
        <v>28872047</v>
      </c>
      <c r="J40" s="41">
        <f t="shared" si="2"/>
        <v>40806875</v>
      </c>
      <c r="K40" s="41">
        <f t="shared" si="2"/>
        <v>8103811</v>
      </c>
      <c r="L40" s="41">
        <f t="shared" si="2"/>
        <v>1559000</v>
      </c>
      <c r="M40" s="41">
        <f t="shared" si="2"/>
        <v>722875719.98000002</v>
      </c>
      <c r="N40" s="51">
        <f t="shared" si="0"/>
        <v>1</v>
      </c>
      <c r="O40" s="62"/>
    </row>
    <row r="41" spans="1:17" ht="6" customHeight="1" thickBot="1" x14ac:dyDescent="0.3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22"/>
      <c r="P41" s="3"/>
    </row>
    <row r="42" spans="1:17" ht="22.5" customHeight="1" thickTop="1" thickBot="1" x14ac:dyDescent="0.35">
      <c r="A42" s="116" t="s">
        <v>3</v>
      </c>
      <c r="B42" s="117"/>
      <c r="C42" s="38">
        <f>'june-SUM'!C42+JULY!C42</f>
        <v>194612911.15347281</v>
      </c>
      <c r="D42" s="38">
        <f>'june-SUM'!D42+JULY!D42</f>
        <v>562152203.9227494</v>
      </c>
      <c r="E42" s="38">
        <f>'june-SUM'!E42+JULY!E42</f>
        <v>322152167.584571</v>
      </c>
      <c r="F42" s="38">
        <f>'june-SUM'!F42+JULY!F42</f>
        <v>377046955.64901853</v>
      </c>
      <c r="G42" s="38">
        <f>'june-SUM'!G42+JULY!G42</f>
        <v>110366172.2873805</v>
      </c>
      <c r="H42" s="38">
        <f>'june-SUM'!H42+JULY!H42</f>
        <v>12786695.879304048</v>
      </c>
      <c r="I42" s="38">
        <f>'june-SUM'!I42+JULY!I42</f>
        <v>146133859.84683335</v>
      </c>
      <c r="J42" s="38">
        <f>'june-SUM'!J42+JULY!J42</f>
        <v>0</v>
      </c>
      <c r="K42" s="38">
        <f>'june-SUM'!K42+JULY!K42</f>
        <v>0</v>
      </c>
      <c r="L42" s="38">
        <f>'june-SUM'!L42+JULY!L42</f>
        <v>11627642.165970894</v>
      </c>
      <c r="M42" s="39">
        <f>'june-SUM'!M42+JULY!M42</f>
        <v>2486843372.7297001</v>
      </c>
      <c r="N42" s="37"/>
    </row>
    <row r="43" spans="1:17" s="31" customFormat="1" ht="21" thickTop="1" thickBot="1" x14ac:dyDescent="0.35">
      <c r="A43" s="134" t="s">
        <v>2</v>
      </c>
      <c r="B43" s="135"/>
      <c r="C43" s="43">
        <f>C40/C42</f>
        <v>2.6134021478097815E-2</v>
      </c>
      <c r="D43" s="43">
        <f t="shared" ref="D43:L43" si="3">D40/D42</f>
        <v>0.4881668044437858</v>
      </c>
      <c r="E43" s="43">
        <f t="shared" si="3"/>
        <v>2.6271941807680544E-2</v>
      </c>
      <c r="F43" s="43">
        <f>F40/F42</f>
        <v>0.88138851679086638</v>
      </c>
      <c r="G43" s="43">
        <f t="shared" si="3"/>
        <v>0.21053095815896838</v>
      </c>
      <c r="H43" s="43">
        <f t="shared" si="3"/>
        <v>6.240861654429475E-7</v>
      </c>
      <c r="I43" s="43">
        <f t="shared" si="3"/>
        <v>0.19757260247735559</v>
      </c>
      <c r="J43" s="43" t="e">
        <f t="shared" si="3"/>
        <v>#DIV/0!</v>
      </c>
      <c r="K43" s="43" t="e">
        <f t="shared" si="3"/>
        <v>#DIV/0!</v>
      </c>
      <c r="L43" s="43">
        <f t="shared" si="3"/>
        <v>0.13407705343414525</v>
      </c>
      <c r="M43" s="43">
        <f>M40/M42</f>
        <v>0.29068003554503341</v>
      </c>
      <c r="N43" s="44"/>
    </row>
    <row r="44" spans="1:17" x14ac:dyDescent="0.2">
      <c r="M44" s="64"/>
    </row>
    <row r="45" spans="1:17" x14ac:dyDescent="0.2">
      <c r="D45" s="2"/>
      <c r="M45" s="2"/>
    </row>
    <row r="46" spans="1:17" x14ac:dyDescent="0.2">
      <c r="D46" s="3"/>
      <c r="M46" s="3"/>
    </row>
    <row r="47" spans="1:17" x14ac:dyDescent="0.2">
      <c r="M47" s="2"/>
    </row>
    <row r="50" spans="13:13" x14ac:dyDescent="0.2">
      <c r="M50" s="3"/>
    </row>
  </sheetData>
  <mergeCells count="9">
    <mergeCell ref="A40:B40"/>
    <mergeCell ref="A42:B42"/>
    <mergeCell ref="A43:B43"/>
    <mergeCell ref="A1:N1"/>
    <mergeCell ref="A2:A3"/>
    <mergeCell ref="B2:B3"/>
    <mergeCell ref="C2:L2"/>
    <mergeCell ref="M2:M3"/>
    <mergeCell ref="N2:N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27" zoomScale="220" zoomScaleNormal="220" workbookViewId="0">
      <pane xSplit="1" ySplit="3" topLeftCell="B30" activePane="topRight" state="frozen"/>
      <selection activeCell="A27" sqref="A27"/>
      <selection pane="topRight" activeCell="B19" sqref="B19"/>
      <selection pane="bottomLeft" activeCell="A30" sqref="A30"/>
      <selection pane="bottomRight"/>
    </sheetView>
  </sheetViews>
  <sheetFormatPr baseColWidth="10" defaultColWidth="8.83203125" defaultRowHeight="14" x14ac:dyDescent="0.2"/>
  <cols>
    <col min="1" max="1" width="11.83203125" style="29" customWidth="1"/>
    <col min="2" max="2" width="25.5" style="1" customWidth="1"/>
    <col min="3" max="3" width="15.5" style="2" customWidth="1"/>
    <col min="4" max="4" width="18" style="1" customWidth="1"/>
    <col min="5" max="5" width="17.1640625" style="1" bestFit="1" customWidth="1"/>
    <col min="6" max="6" width="17.5" style="1" customWidth="1"/>
    <col min="7" max="7" width="20.6640625" style="1" customWidth="1"/>
    <col min="8" max="8" width="18.1640625" style="1" customWidth="1"/>
    <col min="9" max="9" width="15.33203125" style="1" bestFit="1" customWidth="1"/>
    <col min="10" max="11" width="17.33203125" style="1" customWidth="1"/>
    <col min="12" max="12" width="15.33203125" style="1" bestFit="1" customWidth="1"/>
    <col min="13" max="13" width="16.83203125" style="1" bestFit="1" customWidth="1"/>
    <col min="14" max="14" width="16.33203125" style="1" customWidth="1"/>
    <col min="15" max="15" width="12.5" style="1" bestFit="1" customWidth="1"/>
    <col min="16" max="17" width="14.5" style="1" bestFit="1" customWidth="1"/>
    <col min="18" max="16384" width="8.83203125" style="1"/>
  </cols>
  <sheetData>
    <row r="1" spans="1:14" ht="27" thickBot="1" x14ac:dyDescent="0.4">
      <c r="A1" s="131" t="s">
        <v>73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20" thickBot="1" x14ac:dyDescent="0.35">
      <c r="A2" s="121" t="s">
        <v>36</v>
      </c>
      <c r="B2" s="123" t="s">
        <v>35</v>
      </c>
      <c r="C2" s="125" t="s">
        <v>34</v>
      </c>
      <c r="D2" s="126"/>
      <c r="E2" s="126"/>
      <c r="F2" s="126"/>
      <c r="G2" s="126"/>
      <c r="H2" s="126"/>
      <c r="I2" s="126"/>
      <c r="J2" s="126"/>
      <c r="K2" s="126"/>
      <c r="L2" s="126"/>
      <c r="M2" s="127" t="s">
        <v>4</v>
      </c>
      <c r="N2" s="129" t="s">
        <v>30</v>
      </c>
    </row>
    <row r="3" spans="1:14" s="57" customFormat="1" ht="58.5" customHeight="1" thickTop="1" thickBot="1" x14ac:dyDescent="0.35">
      <c r="A3" s="122"/>
      <c r="B3" s="124"/>
      <c r="C3" s="54" t="s">
        <v>1</v>
      </c>
      <c r="D3" s="55" t="s">
        <v>70</v>
      </c>
      <c r="E3" s="55" t="s">
        <v>37</v>
      </c>
      <c r="F3" s="55" t="s">
        <v>38</v>
      </c>
      <c r="G3" s="55" t="s">
        <v>46</v>
      </c>
      <c r="H3" s="55" t="s">
        <v>33</v>
      </c>
      <c r="I3" s="56" t="s">
        <v>32</v>
      </c>
      <c r="J3" s="55" t="s">
        <v>31</v>
      </c>
      <c r="K3" s="56" t="s">
        <v>52</v>
      </c>
      <c r="L3" s="56" t="s">
        <v>51</v>
      </c>
      <c r="M3" s="128"/>
      <c r="N3" s="130"/>
    </row>
    <row r="4" spans="1:14" ht="24.75" customHeight="1" x14ac:dyDescent="0.3">
      <c r="A4" s="24">
        <v>110</v>
      </c>
      <c r="B4" s="4" t="s">
        <v>29</v>
      </c>
      <c r="C4" s="5">
        <v>0</v>
      </c>
      <c r="D4" s="6">
        <v>117514</v>
      </c>
      <c r="E4" s="6">
        <v>0</v>
      </c>
      <c r="F4" s="7">
        <v>113651</v>
      </c>
      <c r="G4" s="8">
        <v>0</v>
      </c>
      <c r="H4" s="8">
        <v>0</v>
      </c>
      <c r="I4" s="13">
        <v>21664</v>
      </c>
      <c r="J4" s="8">
        <v>0</v>
      </c>
      <c r="K4" s="9">
        <v>1244</v>
      </c>
      <c r="L4" s="9">
        <v>2000</v>
      </c>
      <c r="M4" s="10">
        <f>SUM(C4:L4)</f>
        <v>256073</v>
      </c>
      <c r="N4" s="11">
        <f t="shared" ref="N4:N40" si="0">M4/$M$40</f>
        <v>3.7518191135384711E-3</v>
      </c>
    </row>
    <row r="5" spans="1:14" ht="24.75" customHeight="1" x14ac:dyDescent="0.3">
      <c r="A5" s="25">
        <v>111</v>
      </c>
      <c r="B5" s="12" t="s">
        <v>28</v>
      </c>
      <c r="C5" s="5">
        <v>595270</v>
      </c>
      <c r="D5" s="14">
        <v>4608976</v>
      </c>
      <c r="E5" s="6">
        <v>982196</v>
      </c>
      <c r="F5" s="13">
        <v>6051012</v>
      </c>
      <c r="G5" s="13">
        <v>731811</v>
      </c>
      <c r="H5" s="8">
        <v>0</v>
      </c>
      <c r="I5" s="13">
        <v>1784200</v>
      </c>
      <c r="J5" s="13">
        <v>472137</v>
      </c>
      <c r="K5" s="48">
        <v>94436</v>
      </c>
      <c r="L5" s="9">
        <v>0</v>
      </c>
      <c r="M5" s="10">
        <f t="shared" ref="M5:M39" si="1">SUM(C5:L5)</f>
        <v>15320038</v>
      </c>
      <c r="N5" s="11">
        <f t="shared" si="0"/>
        <v>0.22445947596402469</v>
      </c>
    </row>
    <row r="6" spans="1:14" ht="38" x14ac:dyDescent="0.3">
      <c r="A6" s="25">
        <v>112</v>
      </c>
      <c r="B6" s="12" t="s">
        <v>27</v>
      </c>
      <c r="C6" s="5">
        <v>0</v>
      </c>
      <c r="D6" s="13">
        <v>0</v>
      </c>
      <c r="E6" s="6">
        <v>0</v>
      </c>
      <c r="F6" s="15">
        <v>0</v>
      </c>
      <c r="G6" s="13">
        <v>0</v>
      </c>
      <c r="H6" s="8">
        <v>0</v>
      </c>
      <c r="I6" s="13">
        <v>0</v>
      </c>
      <c r="J6" s="13">
        <v>0</v>
      </c>
      <c r="K6" s="48">
        <v>0</v>
      </c>
      <c r="L6" s="9">
        <v>0</v>
      </c>
      <c r="M6" s="10">
        <f t="shared" si="1"/>
        <v>0</v>
      </c>
      <c r="N6" s="11">
        <f t="shared" si="0"/>
        <v>0</v>
      </c>
    </row>
    <row r="7" spans="1:14" ht="38" x14ac:dyDescent="0.3">
      <c r="A7" s="25">
        <v>113</v>
      </c>
      <c r="B7" s="12" t="s">
        <v>26</v>
      </c>
      <c r="C7" s="5">
        <v>0</v>
      </c>
      <c r="D7" s="13">
        <v>0</v>
      </c>
      <c r="E7" s="6">
        <v>0</v>
      </c>
      <c r="F7" s="13">
        <v>0</v>
      </c>
      <c r="G7" s="13">
        <v>0</v>
      </c>
      <c r="H7" s="8">
        <v>0</v>
      </c>
      <c r="I7" s="13">
        <v>0</v>
      </c>
      <c r="J7" s="13">
        <v>0</v>
      </c>
      <c r="K7" s="48">
        <v>0</v>
      </c>
      <c r="L7" s="9">
        <v>0</v>
      </c>
      <c r="M7" s="10">
        <f t="shared" si="1"/>
        <v>0</v>
      </c>
      <c r="N7" s="11">
        <f t="shared" si="0"/>
        <v>0</v>
      </c>
    </row>
    <row r="8" spans="1:14" ht="27" customHeight="1" x14ac:dyDescent="0.3">
      <c r="A8" s="25">
        <v>140</v>
      </c>
      <c r="B8" s="12" t="s">
        <v>25</v>
      </c>
      <c r="C8" s="5">
        <v>890479</v>
      </c>
      <c r="D8" s="13">
        <v>4462068</v>
      </c>
      <c r="E8" s="6">
        <v>1469292</v>
      </c>
      <c r="F8" s="13">
        <v>5855530</v>
      </c>
      <c r="G8" s="13">
        <v>897289</v>
      </c>
      <c r="H8" s="8">
        <v>0</v>
      </c>
      <c r="I8" s="13">
        <v>910524</v>
      </c>
      <c r="J8" s="13">
        <v>578906</v>
      </c>
      <c r="K8" s="48">
        <v>115794</v>
      </c>
      <c r="L8" s="9">
        <v>1000</v>
      </c>
      <c r="M8" s="10">
        <f t="shared" si="1"/>
        <v>15180882</v>
      </c>
      <c r="N8" s="11">
        <f t="shared" si="0"/>
        <v>0.22242065054875809</v>
      </c>
    </row>
    <row r="9" spans="1:14" ht="37.5" customHeight="1" x14ac:dyDescent="0.3">
      <c r="A9" s="25">
        <v>300</v>
      </c>
      <c r="B9" s="16" t="s">
        <v>24</v>
      </c>
      <c r="C9" s="5">
        <v>0</v>
      </c>
      <c r="D9" s="13">
        <v>0</v>
      </c>
      <c r="E9" s="6">
        <v>0</v>
      </c>
      <c r="F9" s="13">
        <v>0</v>
      </c>
      <c r="G9" s="13">
        <v>0</v>
      </c>
      <c r="H9" s="8">
        <v>0</v>
      </c>
      <c r="I9" s="13">
        <v>0</v>
      </c>
      <c r="J9" s="13">
        <v>0</v>
      </c>
      <c r="K9" s="48">
        <v>0</v>
      </c>
      <c r="L9" s="9">
        <v>0</v>
      </c>
      <c r="M9" s="10">
        <f t="shared" si="1"/>
        <v>0</v>
      </c>
      <c r="N9" s="11">
        <f t="shared" si="0"/>
        <v>0</v>
      </c>
    </row>
    <row r="10" spans="1:14" ht="38" x14ac:dyDescent="0.3">
      <c r="A10" s="25">
        <v>310</v>
      </c>
      <c r="B10" s="12" t="s">
        <v>23</v>
      </c>
      <c r="C10" s="5">
        <v>0</v>
      </c>
      <c r="D10" s="13">
        <v>2956257</v>
      </c>
      <c r="E10" s="6">
        <v>0</v>
      </c>
      <c r="F10" s="13">
        <v>4734380</v>
      </c>
      <c r="G10" s="13">
        <v>766784</v>
      </c>
      <c r="H10" s="8">
        <v>0</v>
      </c>
      <c r="I10" s="13">
        <v>7431</v>
      </c>
      <c r="J10" s="13">
        <v>501778</v>
      </c>
      <c r="K10" s="48">
        <v>100366</v>
      </c>
      <c r="L10" s="9">
        <v>0</v>
      </c>
      <c r="M10" s="10">
        <f t="shared" si="1"/>
        <v>9066996</v>
      </c>
      <c r="N10" s="11">
        <f t="shared" si="0"/>
        <v>0.13284387223634223</v>
      </c>
    </row>
    <row r="11" spans="1:14" ht="33" customHeight="1" x14ac:dyDescent="0.3">
      <c r="A11" s="25">
        <v>320</v>
      </c>
      <c r="B11" s="12" t="s">
        <v>22</v>
      </c>
      <c r="C11" s="5">
        <v>0</v>
      </c>
      <c r="D11" s="13">
        <v>1228533</v>
      </c>
      <c r="E11" s="6">
        <v>0</v>
      </c>
      <c r="F11" s="13">
        <v>1360379</v>
      </c>
      <c r="G11" s="13">
        <v>0</v>
      </c>
      <c r="H11" s="8">
        <v>0</v>
      </c>
      <c r="I11" s="13">
        <v>84092</v>
      </c>
      <c r="J11" s="13">
        <v>0</v>
      </c>
      <c r="K11" s="48">
        <v>0</v>
      </c>
      <c r="L11" s="9">
        <v>1000</v>
      </c>
      <c r="M11" s="10">
        <f t="shared" si="1"/>
        <v>2674004</v>
      </c>
      <c r="N11" s="11">
        <f t="shared" si="0"/>
        <v>3.9177809909199043E-2</v>
      </c>
    </row>
    <row r="12" spans="1:14" ht="38" x14ac:dyDescent="0.3">
      <c r="A12" s="25">
        <v>321</v>
      </c>
      <c r="B12" s="12" t="s">
        <v>21</v>
      </c>
      <c r="C12" s="5">
        <v>0</v>
      </c>
      <c r="D12" s="13">
        <v>3692935</v>
      </c>
      <c r="E12" s="6">
        <v>0</v>
      </c>
      <c r="F12" s="13">
        <v>3736599</v>
      </c>
      <c r="G12" s="13">
        <v>0</v>
      </c>
      <c r="H12" s="8">
        <v>0</v>
      </c>
      <c r="I12" s="13">
        <v>0</v>
      </c>
      <c r="J12" s="13">
        <v>0</v>
      </c>
      <c r="K12" s="48">
        <v>0</v>
      </c>
      <c r="L12" s="9">
        <v>0</v>
      </c>
      <c r="M12" s="10">
        <f t="shared" si="1"/>
        <v>7429534</v>
      </c>
      <c r="N12" s="11">
        <f t="shared" si="0"/>
        <v>0.10885281800847388</v>
      </c>
    </row>
    <row r="13" spans="1:14" ht="39" customHeight="1" x14ac:dyDescent="0.3">
      <c r="A13" s="25">
        <v>322</v>
      </c>
      <c r="B13" s="12" t="s">
        <v>20</v>
      </c>
      <c r="C13" s="5">
        <v>0</v>
      </c>
      <c r="D13" s="13">
        <v>0</v>
      </c>
      <c r="E13" s="6">
        <v>0</v>
      </c>
      <c r="F13" s="13">
        <v>305695</v>
      </c>
      <c r="G13" s="13">
        <v>0</v>
      </c>
      <c r="H13" s="8">
        <v>0</v>
      </c>
      <c r="I13" s="13">
        <v>0</v>
      </c>
      <c r="J13" s="13">
        <v>0</v>
      </c>
      <c r="K13" s="48">
        <v>0</v>
      </c>
      <c r="L13" s="9">
        <v>0</v>
      </c>
      <c r="M13" s="10">
        <f t="shared" si="1"/>
        <v>305695</v>
      </c>
      <c r="N13" s="11">
        <f t="shared" si="0"/>
        <v>4.4788491715766323E-3</v>
      </c>
    </row>
    <row r="14" spans="1:14" ht="38" x14ac:dyDescent="0.3">
      <c r="A14" s="25">
        <v>325</v>
      </c>
      <c r="B14" s="12" t="s">
        <v>39</v>
      </c>
      <c r="C14" s="5">
        <v>0</v>
      </c>
      <c r="D14" s="13">
        <v>85036</v>
      </c>
      <c r="E14" s="6">
        <v>0</v>
      </c>
      <c r="F14" s="13">
        <v>122050</v>
      </c>
      <c r="G14" s="13">
        <v>0</v>
      </c>
      <c r="H14" s="8">
        <v>14337</v>
      </c>
      <c r="I14" s="13">
        <v>303450</v>
      </c>
      <c r="J14" s="13">
        <v>0</v>
      </c>
      <c r="K14" s="48">
        <v>0</v>
      </c>
      <c r="L14" s="9">
        <v>0</v>
      </c>
      <c r="M14" s="10">
        <f t="shared" si="1"/>
        <v>524873</v>
      </c>
      <c r="N14" s="11">
        <f t="shared" si="0"/>
        <v>7.6901061555895312E-3</v>
      </c>
    </row>
    <row r="15" spans="1:14" ht="33" customHeight="1" x14ac:dyDescent="0.3">
      <c r="A15" s="25">
        <v>330</v>
      </c>
      <c r="B15" s="16" t="s">
        <v>19</v>
      </c>
      <c r="C15" s="5">
        <v>0</v>
      </c>
      <c r="D15" s="13">
        <v>12370082</v>
      </c>
      <c r="E15" s="6">
        <v>0</v>
      </c>
      <c r="F15" s="13">
        <v>0</v>
      </c>
      <c r="G15" s="13">
        <v>0</v>
      </c>
      <c r="H15" s="8">
        <v>0</v>
      </c>
      <c r="I15" s="13">
        <v>0</v>
      </c>
      <c r="J15" s="13">
        <v>0</v>
      </c>
      <c r="K15" s="48">
        <v>0</v>
      </c>
      <c r="L15" s="9">
        <v>0</v>
      </c>
      <c r="M15" s="10">
        <f t="shared" si="1"/>
        <v>12370082</v>
      </c>
      <c r="N15" s="11">
        <f t="shared" si="0"/>
        <v>0.1812385924468343</v>
      </c>
    </row>
    <row r="16" spans="1:14" ht="38" x14ac:dyDescent="0.3">
      <c r="A16" s="25">
        <v>331</v>
      </c>
      <c r="B16" s="16" t="s">
        <v>42</v>
      </c>
      <c r="C16" s="5">
        <v>0</v>
      </c>
      <c r="D16" s="13">
        <v>0</v>
      </c>
      <c r="E16" s="6">
        <v>0</v>
      </c>
      <c r="F16" s="13">
        <v>0</v>
      </c>
      <c r="G16" s="13">
        <v>0</v>
      </c>
      <c r="H16" s="8">
        <v>0</v>
      </c>
      <c r="I16" s="13">
        <v>0</v>
      </c>
      <c r="J16" s="13">
        <v>0</v>
      </c>
      <c r="K16" s="48">
        <v>0</v>
      </c>
      <c r="L16" s="9">
        <v>0</v>
      </c>
      <c r="M16" s="10">
        <f t="shared" si="1"/>
        <v>0</v>
      </c>
      <c r="N16" s="11">
        <f t="shared" si="0"/>
        <v>0</v>
      </c>
    </row>
    <row r="17" spans="1:14" ht="28.5" customHeight="1" x14ac:dyDescent="0.3">
      <c r="A17" s="25">
        <v>340</v>
      </c>
      <c r="B17" s="16" t="s">
        <v>18</v>
      </c>
      <c r="C17" s="5">
        <v>0</v>
      </c>
      <c r="D17" s="13">
        <v>49849</v>
      </c>
      <c r="E17" s="6">
        <v>0</v>
      </c>
      <c r="F17" s="18">
        <v>61070</v>
      </c>
      <c r="G17" s="13">
        <v>0</v>
      </c>
      <c r="H17" s="8">
        <v>0</v>
      </c>
      <c r="I17" s="13">
        <v>8909</v>
      </c>
      <c r="J17" s="13">
        <v>0</v>
      </c>
      <c r="K17" s="48">
        <v>0</v>
      </c>
      <c r="L17" s="9">
        <v>0</v>
      </c>
      <c r="M17" s="10">
        <f t="shared" si="1"/>
        <v>119828</v>
      </c>
      <c r="N17" s="11">
        <f t="shared" si="0"/>
        <v>1.7556438231952918E-3</v>
      </c>
    </row>
    <row r="18" spans="1:14" ht="38" x14ac:dyDescent="0.3">
      <c r="A18" s="25">
        <v>350</v>
      </c>
      <c r="B18" s="16" t="s">
        <v>17</v>
      </c>
      <c r="C18" s="5">
        <v>0</v>
      </c>
      <c r="D18" s="13">
        <v>0</v>
      </c>
      <c r="E18" s="6">
        <v>0</v>
      </c>
      <c r="F18" s="18">
        <v>0</v>
      </c>
      <c r="G18" s="13">
        <v>0</v>
      </c>
      <c r="H18" s="8">
        <v>0</v>
      </c>
      <c r="I18" s="13">
        <v>0</v>
      </c>
      <c r="J18" s="13">
        <v>0</v>
      </c>
      <c r="K18" s="48">
        <v>0</v>
      </c>
      <c r="L18" s="9">
        <v>0</v>
      </c>
      <c r="M18" s="10">
        <f t="shared" si="1"/>
        <v>0</v>
      </c>
      <c r="N18" s="11">
        <f t="shared" si="0"/>
        <v>0</v>
      </c>
    </row>
    <row r="19" spans="1:14" ht="57" x14ac:dyDescent="0.3">
      <c r="A19" s="25">
        <v>360</v>
      </c>
      <c r="B19" s="16" t="s">
        <v>83</v>
      </c>
      <c r="C19" s="5">
        <v>0</v>
      </c>
      <c r="D19" s="13">
        <v>0</v>
      </c>
      <c r="E19" s="6">
        <v>0</v>
      </c>
      <c r="F19" s="18">
        <v>0</v>
      </c>
      <c r="G19" s="13">
        <v>0</v>
      </c>
      <c r="H19" s="8">
        <v>0</v>
      </c>
      <c r="I19" s="13">
        <v>0</v>
      </c>
      <c r="J19" s="13">
        <v>0</v>
      </c>
      <c r="K19" s="48">
        <v>0</v>
      </c>
      <c r="L19" s="9">
        <v>0</v>
      </c>
      <c r="M19" s="10">
        <f t="shared" si="1"/>
        <v>0</v>
      </c>
      <c r="N19" s="11">
        <f t="shared" si="0"/>
        <v>0</v>
      </c>
    </row>
    <row r="20" spans="1:14" ht="38" x14ac:dyDescent="0.3">
      <c r="A20" s="25">
        <v>370</v>
      </c>
      <c r="B20" s="16" t="s">
        <v>15</v>
      </c>
      <c r="C20" s="5">
        <v>0</v>
      </c>
      <c r="D20" s="13">
        <v>0</v>
      </c>
      <c r="E20" s="6">
        <v>0</v>
      </c>
      <c r="F20" s="18">
        <v>0</v>
      </c>
      <c r="G20" s="13">
        <v>0</v>
      </c>
      <c r="H20" s="8">
        <v>0</v>
      </c>
      <c r="I20" s="13">
        <v>0</v>
      </c>
      <c r="J20" s="13">
        <v>0</v>
      </c>
      <c r="K20" s="48">
        <v>0</v>
      </c>
      <c r="L20" s="9">
        <v>0</v>
      </c>
      <c r="M20" s="10">
        <f t="shared" si="1"/>
        <v>0</v>
      </c>
      <c r="N20" s="11">
        <f t="shared" si="0"/>
        <v>0</v>
      </c>
    </row>
    <row r="21" spans="1:14" ht="57" x14ac:dyDescent="0.3">
      <c r="A21" s="25">
        <v>381</v>
      </c>
      <c r="B21" s="16" t="s">
        <v>14</v>
      </c>
      <c r="C21" s="5">
        <v>0</v>
      </c>
      <c r="D21" s="13">
        <v>23984</v>
      </c>
      <c r="E21" s="6">
        <v>0</v>
      </c>
      <c r="F21" s="18">
        <v>0</v>
      </c>
      <c r="G21" s="13">
        <v>0</v>
      </c>
      <c r="H21" s="8">
        <v>0</v>
      </c>
      <c r="I21" s="13">
        <v>0</v>
      </c>
      <c r="J21" s="13">
        <v>0</v>
      </c>
      <c r="K21" s="48">
        <v>0</v>
      </c>
      <c r="L21" s="9">
        <v>0</v>
      </c>
      <c r="M21" s="10">
        <f t="shared" si="1"/>
        <v>23984</v>
      </c>
      <c r="N21" s="11">
        <f t="shared" si="0"/>
        <v>3.5139834976396063E-4</v>
      </c>
    </row>
    <row r="22" spans="1:14" ht="38" x14ac:dyDescent="0.3">
      <c r="A22" s="26">
        <v>405</v>
      </c>
      <c r="B22" s="19" t="s">
        <v>47</v>
      </c>
      <c r="C22" s="5">
        <v>0</v>
      </c>
      <c r="D22" s="13">
        <v>0</v>
      </c>
      <c r="E22" s="6">
        <v>0</v>
      </c>
      <c r="F22" s="18">
        <v>0</v>
      </c>
      <c r="G22" s="13">
        <v>0</v>
      </c>
      <c r="H22" s="8">
        <v>0</v>
      </c>
      <c r="I22" s="13">
        <v>0</v>
      </c>
      <c r="J22" s="13">
        <v>0</v>
      </c>
      <c r="K22" s="48">
        <v>0</v>
      </c>
      <c r="L22" s="9">
        <v>0</v>
      </c>
      <c r="M22" s="10">
        <f t="shared" si="1"/>
        <v>0</v>
      </c>
      <c r="N22" s="11">
        <f t="shared" si="0"/>
        <v>0</v>
      </c>
    </row>
    <row r="23" spans="1:14" ht="31.5" customHeight="1" x14ac:dyDescent="0.3">
      <c r="A23" s="25">
        <v>410</v>
      </c>
      <c r="B23" s="16" t="s">
        <v>40</v>
      </c>
      <c r="C23" s="5">
        <v>0</v>
      </c>
      <c r="D23" s="13">
        <v>23869</v>
      </c>
      <c r="E23" s="6">
        <v>0</v>
      </c>
      <c r="F23" s="18">
        <v>22450</v>
      </c>
      <c r="G23" s="13">
        <v>0</v>
      </c>
      <c r="H23" s="8">
        <v>0</v>
      </c>
      <c r="I23" s="13">
        <v>6446</v>
      </c>
      <c r="J23" s="13">
        <v>0</v>
      </c>
      <c r="K23" s="48">
        <v>0</v>
      </c>
      <c r="L23" s="9">
        <v>0</v>
      </c>
      <c r="M23" s="10">
        <f t="shared" si="1"/>
        <v>52765</v>
      </c>
      <c r="N23" s="11">
        <f t="shared" si="0"/>
        <v>7.7307929975381018E-4</v>
      </c>
    </row>
    <row r="24" spans="1:14" ht="56.25" customHeight="1" x14ac:dyDescent="0.3">
      <c r="A24" s="24">
        <v>415</v>
      </c>
      <c r="B24" s="20" t="s">
        <v>43</v>
      </c>
      <c r="C24" s="5">
        <v>0</v>
      </c>
      <c r="D24" s="13">
        <v>0</v>
      </c>
      <c r="E24" s="6">
        <v>0</v>
      </c>
      <c r="F24" s="18">
        <v>0</v>
      </c>
      <c r="G24" s="13">
        <v>0</v>
      </c>
      <c r="H24" s="8">
        <v>0</v>
      </c>
      <c r="I24" s="13">
        <v>0</v>
      </c>
      <c r="J24" s="13">
        <v>0</v>
      </c>
      <c r="K24" s="48">
        <v>0</v>
      </c>
      <c r="L24" s="9">
        <v>0</v>
      </c>
      <c r="M24" s="10">
        <f t="shared" si="1"/>
        <v>0</v>
      </c>
      <c r="N24" s="11">
        <f t="shared" si="0"/>
        <v>0</v>
      </c>
    </row>
    <row r="25" spans="1:14" ht="56.25" customHeight="1" x14ac:dyDescent="0.3">
      <c r="A25" s="24">
        <v>420</v>
      </c>
      <c r="B25" s="20" t="s">
        <v>41</v>
      </c>
      <c r="C25" s="5">
        <v>0</v>
      </c>
      <c r="D25" s="13">
        <v>0</v>
      </c>
      <c r="E25" s="6">
        <v>0</v>
      </c>
      <c r="F25" s="18">
        <v>0</v>
      </c>
      <c r="G25" s="13">
        <v>0</v>
      </c>
      <c r="H25" s="8">
        <v>0</v>
      </c>
      <c r="I25" s="13">
        <v>0</v>
      </c>
      <c r="J25" s="13">
        <v>0</v>
      </c>
      <c r="K25" s="48">
        <v>0</v>
      </c>
      <c r="L25" s="9">
        <v>0</v>
      </c>
      <c r="M25" s="10">
        <f t="shared" si="1"/>
        <v>0</v>
      </c>
      <c r="N25" s="11">
        <f t="shared" si="0"/>
        <v>0</v>
      </c>
    </row>
    <row r="26" spans="1:14" ht="38.25" customHeight="1" x14ac:dyDescent="0.3">
      <c r="A26" s="24">
        <v>435</v>
      </c>
      <c r="B26" s="20" t="s">
        <v>13</v>
      </c>
      <c r="C26" s="5">
        <v>0</v>
      </c>
      <c r="D26" s="13">
        <v>0</v>
      </c>
      <c r="E26" s="6">
        <v>0</v>
      </c>
      <c r="F26" s="18">
        <v>0</v>
      </c>
      <c r="G26" s="13">
        <v>0</v>
      </c>
      <c r="H26" s="8">
        <v>0</v>
      </c>
      <c r="I26" s="13">
        <v>0</v>
      </c>
      <c r="J26" s="13">
        <v>0</v>
      </c>
      <c r="K26" s="48">
        <v>0</v>
      </c>
      <c r="L26" s="9">
        <v>0</v>
      </c>
      <c r="M26" s="10">
        <f t="shared" si="1"/>
        <v>0</v>
      </c>
      <c r="N26" s="11">
        <f t="shared" si="0"/>
        <v>0</v>
      </c>
    </row>
    <row r="27" spans="1:14" ht="38" x14ac:dyDescent="0.3">
      <c r="A27" s="25">
        <v>440</v>
      </c>
      <c r="B27" s="16" t="s">
        <v>12</v>
      </c>
      <c r="C27" s="5">
        <v>0</v>
      </c>
      <c r="D27" s="13">
        <v>0</v>
      </c>
      <c r="E27" s="6">
        <v>0</v>
      </c>
      <c r="F27" s="18">
        <v>0</v>
      </c>
      <c r="G27" s="13">
        <v>0</v>
      </c>
      <c r="H27" s="8">
        <v>0</v>
      </c>
      <c r="I27" s="13">
        <v>0</v>
      </c>
      <c r="J27" s="13">
        <v>0</v>
      </c>
      <c r="K27" s="48">
        <v>0</v>
      </c>
      <c r="L27" s="9">
        <v>0</v>
      </c>
      <c r="M27" s="10">
        <f t="shared" si="1"/>
        <v>0</v>
      </c>
      <c r="N27" s="11">
        <f t="shared" si="0"/>
        <v>0</v>
      </c>
    </row>
    <row r="28" spans="1:14" ht="57" x14ac:dyDescent="0.3">
      <c r="A28" s="25">
        <v>450</v>
      </c>
      <c r="B28" s="16" t="s">
        <v>49</v>
      </c>
      <c r="C28" s="5">
        <v>0</v>
      </c>
      <c r="D28" s="13">
        <v>0</v>
      </c>
      <c r="E28" s="6">
        <v>0</v>
      </c>
      <c r="F28" s="18">
        <v>0</v>
      </c>
      <c r="G28" s="13">
        <v>0</v>
      </c>
      <c r="H28" s="8">
        <v>0</v>
      </c>
      <c r="I28" s="13">
        <v>0</v>
      </c>
      <c r="J28" s="13">
        <v>0</v>
      </c>
      <c r="K28" s="48">
        <v>0</v>
      </c>
      <c r="L28" s="9">
        <v>0</v>
      </c>
      <c r="M28" s="10">
        <f t="shared" si="1"/>
        <v>0</v>
      </c>
      <c r="N28" s="11">
        <f t="shared" si="0"/>
        <v>0</v>
      </c>
    </row>
    <row r="29" spans="1:14" ht="19" x14ac:dyDescent="0.3">
      <c r="A29" s="25">
        <v>455</v>
      </c>
      <c r="B29" s="16" t="s">
        <v>11</v>
      </c>
      <c r="C29" s="5">
        <v>0</v>
      </c>
      <c r="D29" s="13">
        <v>0</v>
      </c>
      <c r="E29" s="6">
        <v>0</v>
      </c>
      <c r="F29" s="18">
        <v>0</v>
      </c>
      <c r="G29" s="13">
        <v>0</v>
      </c>
      <c r="H29" s="8">
        <v>0</v>
      </c>
      <c r="I29" s="13">
        <v>0</v>
      </c>
      <c r="J29" s="13">
        <v>0</v>
      </c>
      <c r="K29" s="48">
        <v>0</v>
      </c>
      <c r="L29" s="9">
        <v>0</v>
      </c>
      <c r="M29" s="10">
        <f t="shared" si="1"/>
        <v>0</v>
      </c>
      <c r="N29" s="11">
        <f t="shared" si="0"/>
        <v>0</v>
      </c>
    </row>
    <row r="30" spans="1:14" ht="19" x14ac:dyDescent="0.3">
      <c r="A30" s="25">
        <v>460</v>
      </c>
      <c r="B30" s="16" t="s">
        <v>16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10">
        <f t="shared" si="1"/>
        <v>0</v>
      </c>
      <c r="N30" s="11">
        <f t="shared" si="0"/>
        <v>0</v>
      </c>
    </row>
    <row r="31" spans="1:14" ht="57" x14ac:dyDescent="0.3">
      <c r="A31" s="25">
        <v>465</v>
      </c>
      <c r="B31" s="16" t="s">
        <v>44</v>
      </c>
      <c r="C31" s="5">
        <v>0</v>
      </c>
      <c r="D31" s="13">
        <v>0</v>
      </c>
      <c r="E31" s="6">
        <v>0</v>
      </c>
      <c r="F31" s="18">
        <v>0</v>
      </c>
      <c r="G31" s="13">
        <v>0</v>
      </c>
      <c r="H31" s="8">
        <v>0</v>
      </c>
      <c r="I31" s="13">
        <v>0</v>
      </c>
      <c r="J31" s="13">
        <v>0</v>
      </c>
      <c r="K31" s="48">
        <v>0</v>
      </c>
      <c r="L31" s="9">
        <v>0</v>
      </c>
      <c r="M31" s="10">
        <f t="shared" si="1"/>
        <v>0</v>
      </c>
      <c r="N31" s="11">
        <f t="shared" si="0"/>
        <v>0</v>
      </c>
    </row>
    <row r="32" spans="1:14" ht="33.75" customHeight="1" x14ac:dyDescent="0.3">
      <c r="A32" s="25">
        <v>480</v>
      </c>
      <c r="B32" s="16" t="s">
        <v>10</v>
      </c>
      <c r="C32" s="5">
        <v>0</v>
      </c>
      <c r="D32" s="13">
        <v>0</v>
      </c>
      <c r="E32" s="6">
        <v>0</v>
      </c>
      <c r="F32" s="18">
        <v>0</v>
      </c>
      <c r="G32" s="13">
        <v>0</v>
      </c>
      <c r="H32" s="8">
        <v>0</v>
      </c>
      <c r="I32" s="13">
        <v>0</v>
      </c>
      <c r="J32" s="13">
        <v>0</v>
      </c>
      <c r="K32" s="48">
        <v>0</v>
      </c>
      <c r="L32" s="9">
        <v>0</v>
      </c>
      <c r="M32" s="10">
        <f t="shared" si="1"/>
        <v>0</v>
      </c>
      <c r="N32" s="11">
        <f t="shared" si="0"/>
        <v>0</v>
      </c>
    </row>
    <row r="33" spans="1:17" ht="19" x14ac:dyDescent="0.3">
      <c r="A33" s="25">
        <v>485</v>
      </c>
      <c r="B33" s="16" t="s">
        <v>9</v>
      </c>
      <c r="C33" s="5">
        <v>0</v>
      </c>
      <c r="D33" s="13">
        <v>45760</v>
      </c>
      <c r="E33" s="6">
        <v>0</v>
      </c>
      <c r="F33" s="18">
        <v>144142</v>
      </c>
      <c r="G33" s="13">
        <v>0</v>
      </c>
      <c r="H33" s="8">
        <v>0</v>
      </c>
      <c r="I33" s="13">
        <v>0</v>
      </c>
      <c r="J33" s="13">
        <v>0</v>
      </c>
      <c r="K33" s="48">
        <v>0</v>
      </c>
      <c r="L33" s="9">
        <v>0</v>
      </c>
      <c r="M33" s="10">
        <f t="shared" si="1"/>
        <v>189902</v>
      </c>
      <c r="N33" s="11">
        <f t="shared" si="0"/>
        <v>2.782323608108558E-3</v>
      </c>
    </row>
    <row r="34" spans="1:17" ht="52.5" customHeight="1" x14ac:dyDescent="0.3">
      <c r="A34" s="25">
        <v>495</v>
      </c>
      <c r="B34" s="16" t="s">
        <v>8</v>
      </c>
      <c r="C34" s="5">
        <v>0</v>
      </c>
      <c r="D34" s="13">
        <v>0</v>
      </c>
      <c r="E34" s="6">
        <v>0</v>
      </c>
      <c r="F34" s="18">
        <v>0</v>
      </c>
      <c r="G34" s="13">
        <v>0</v>
      </c>
      <c r="H34" s="8">
        <v>0</v>
      </c>
      <c r="I34" s="13">
        <v>0</v>
      </c>
      <c r="J34" s="13">
        <v>0</v>
      </c>
      <c r="K34" s="48">
        <v>0</v>
      </c>
      <c r="L34" s="9">
        <v>0</v>
      </c>
      <c r="M34" s="10">
        <f t="shared" si="1"/>
        <v>0</v>
      </c>
      <c r="N34" s="11">
        <f t="shared" si="0"/>
        <v>0</v>
      </c>
    </row>
    <row r="35" spans="1:17" ht="76" x14ac:dyDescent="0.3">
      <c r="A35" s="25">
        <v>496</v>
      </c>
      <c r="B35" s="16" t="s">
        <v>48</v>
      </c>
      <c r="C35" s="5">
        <v>0</v>
      </c>
      <c r="D35" s="13">
        <v>0</v>
      </c>
      <c r="E35" s="6">
        <v>0</v>
      </c>
      <c r="F35" s="18">
        <v>0</v>
      </c>
      <c r="G35" s="13">
        <v>0</v>
      </c>
      <c r="H35" s="8">
        <v>0</v>
      </c>
      <c r="I35" s="13">
        <v>0</v>
      </c>
      <c r="J35" s="13">
        <v>0</v>
      </c>
      <c r="K35" s="48">
        <v>0</v>
      </c>
      <c r="L35" s="9">
        <v>0</v>
      </c>
      <c r="M35" s="10">
        <f t="shared" si="1"/>
        <v>0</v>
      </c>
      <c r="N35" s="11">
        <f t="shared" si="0"/>
        <v>0</v>
      </c>
    </row>
    <row r="36" spans="1:17" ht="38" x14ac:dyDescent="0.3">
      <c r="A36" s="25">
        <v>498</v>
      </c>
      <c r="B36" s="16" t="s">
        <v>45</v>
      </c>
      <c r="C36" s="5">
        <v>0</v>
      </c>
      <c r="D36" s="13">
        <v>0</v>
      </c>
      <c r="E36" s="6">
        <v>0</v>
      </c>
      <c r="F36" s="13">
        <v>0</v>
      </c>
      <c r="G36" s="13">
        <v>0</v>
      </c>
      <c r="H36" s="8">
        <v>0</v>
      </c>
      <c r="I36" s="13">
        <v>0</v>
      </c>
      <c r="J36" s="13">
        <v>0</v>
      </c>
      <c r="K36" s="48">
        <v>0</v>
      </c>
      <c r="L36" s="9">
        <v>0</v>
      </c>
      <c r="M36" s="10">
        <f t="shared" si="1"/>
        <v>0</v>
      </c>
      <c r="N36" s="11">
        <f t="shared" si="0"/>
        <v>0</v>
      </c>
    </row>
    <row r="37" spans="1:17" ht="57" x14ac:dyDescent="0.3">
      <c r="A37" s="27" t="s">
        <v>7</v>
      </c>
      <c r="B37" s="19" t="s">
        <v>6</v>
      </c>
      <c r="C37" s="5">
        <v>0</v>
      </c>
      <c r="D37" s="32">
        <v>475170</v>
      </c>
      <c r="E37" s="6">
        <v>0</v>
      </c>
      <c r="F37" s="32">
        <v>0</v>
      </c>
      <c r="G37" s="13">
        <v>0</v>
      </c>
      <c r="H37" s="8">
        <v>0</v>
      </c>
      <c r="I37" s="13">
        <v>0</v>
      </c>
      <c r="J37" s="32">
        <v>66157</v>
      </c>
      <c r="K37" s="48">
        <v>0</v>
      </c>
      <c r="L37" s="9">
        <v>0</v>
      </c>
      <c r="M37" s="10">
        <f t="shared" si="1"/>
        <v>541327</v>
      </c>
      <c r="N37" s="11">
        <f t="shared" si="0"/>
        <v>7.9311797232603197E-3</v>
      </c>
      <c r="P37" s="3"/>
    </row>
    <row r="38" spans="1:17" ht="19" x14ac:dyDescent="0.3">
      <c r="A38" s="28"/>
      <c r="B38" s="16" t="s">
        <v>50</v>
      </c>
      <c r="C38" s="5">
        <v>0</v>
      </c>
      <c r="D38" s="13">
        <v>0</v>
      </c>
      <c r="E38" s="6">
        <v>0</v>
      </c>
      <c r="F38" s="13">
        <v>0</v>
      </c>
      <c r="G38" s="13">
        <v>0</v>
      </c>
      <c r="H38" s="8">
        <v>0</v>
      </c>
      <c r="I38" s="13">
        <v>0</v>
      </c>
      <c r="J38" s="13">
        <f>97919+3403184</f>
        <v>3501103</v>
      </c>
      <c r="K38" s="48">
        <f>680643+2061</f>
        <v>682704</v>
      </c>
      <c r="L38" s="9">
        <v>0</v>
      </c>
      <c r="M38" s="10">
        <f t="shared" si="1"/>
        <v>4183807</v>
      </c>
      <c r="N38" s="11">
        <f t="shared" si="0"/>
        <v>6.1298485470768299E-2</v>
      </c>
      <c r="P38" s="3"/>
    </row>
    <row r="39" spans="1:17" ht="25.5" customHeight="1" thickBot="1" x14ac:dyDescent="0.35">
      <c r="A39" s="104"/>
      <c r="B39" s="105" t="s">
        <v>5</v>
      </c>
      <c r="C39" s="59">
        <v>0</v>
      </c>
      <c r="D39" s="40">
        <v>0</v>
      </c>
      <c r="E39" s="67">
        <v>0</v>
      </c>
      <c r="F39" s="40">
        <v>0</v>
      </c>
      <c r="G39" s="59">
        <v>0</v>
      </c>
      <c r="H39" s="68">
        <v>0</v>
      </c>
      <c r="I39" s="59">
        <v>0</v>
      </c>
      <c r="J39" s="40">
        <v>0</v>
      </c>
      <c r="K39" s="69">
        <v>13234</v>
      </c>
      <c r="L39" s="90">
        <v>0</v>
      </c>
      <c r="M39" s="65">
        <f t="shared" si="1"/>
        <v>13234</v>
      </c>
      <c r="N39" s="60">
        <f t="shared" si="0"/>
        <v>1.9389617081288588E-4</v>
      </c>
      <c r="P39" s="2"/>
      <c r="Q39" s="3"/>
    </row>
    <row r="40" spans="1:17" s="31" customFormat="1" ht="20" thickBot="1" x14ac:dyDescent="0.35">
      <c r="A40" s="136" t="s">
        <v>4</v>
      </c>
      <c r="B40" s="137"/>
      <c r="C40" s="102">
        <f>SUM(C4:C39)</f>
        <v>1485749</v>
      </c>
      <c r="D40" s="102">
        <f>SUM(D4:D39)</f>
        <v>30140033</v>
      </c>
      <c r="E40" s="102">
        <f t="shared" ref="E40:L40" si="2">SUM(E4:E39)</f>
        <v>2451488</v>
      </c>
      <c r="F40" s="102">
        <f t="shared" si="2"/>
        <v>22506958</v>
      </c>
      <c r="G40" s="102">
        <f t="shared" si="2"/>
        <v>2395884</v>
      </c>
      <c r="H40" s="102">
        <f t="shared" si="2"/>
        <v>14337</v>
      </c>
      <c r="I40" s="102">
        <f t="shared" si="2"/>
        <v>3126716</v>
      </c>
      <c r="J40" s="102">
        <f t="shared" si="2"/>
        <v>5120081</v>
      </c>
      <c r="K40" s="102">
        <f t="shared" si="2"/>
        <v>1007778</v>
      </c>
      <c r="L40" s="102">
        <f t="shared" si="2"/>
        <v>4000</v>
      </c>
      <c r="M40" s="102">
        <f>SUM(M4:M39)</f>
        <v>68253024</v>
      </c>
      <c r="N40" s="103">
        <f t="shared" si="0"/>
        <v>1</v>
      </c>
      <c r="P40" s="62"/>
      <c r="Q40" s="62"/>
    </row>
    <row r="41" spans="1:17" ht="6" customHeight="1" thickTop="1" thickBot="1" x14ac:dyDescent="0.35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22"/>
      <c r="P41" s="3"/>
    </row>
    <row r="42" spans="1:17" ht="22.5" customHeight="1" thickTop="1" thickBot="1" x14ac:dyDescent="0.35">
      <c r="A42" s="116" t="s">
        <v>3</v>
      </c>
      <c r="B42" s="117"/>
      <c r="C42" s="38">
        <v>27527700.240867086</v>
      </c>
      <c r="D42" s="38">
        <v>133569424.56182945</v>
      </c>
      <c r="E42" s="39">
        <v>46320121.91925431</v>
      </c>
      <c r="F42" s="39">
        <v>91887661.030783862</v>
      </c>
      <c r="G42" s="39">
        <v>22174615.910204224</v>
      </c>
      <c r="H42" s="39">
        <v>2183622.6954793264</v>
      </c>
      <c r="I42" s="39">
        <v>26056732.202364694</v>
      </c>
      <c r="J42" s="36">
        <v>0</v>
      </c>
      <c r="K42" s="36">
        <v>0</v>
      </c>
      <c r="L42" s="36">
        <v>734357.35156804207</v>
      </c>
      <c r="M42" s="39">
        <v>357293032.45244217</v>
      </c>
      <c r="N42" s="37"/>
      <c r="O42" s="3"/>
      <c r="P42" s="3"/>
    </row>
    <row r="43" spans="1:17" s="31" customFormat="1" ht="21" thickTop="1" thickBot="1" x14ac:dyDescent="0.35">
      <c r="A43" s="118" t="s">
        <v>2</v>
      </c>
      <c r="B43" s="119"/>
      <c r="C43" s="43">
        <f>C40/C42</f>
        <v>5.3972870490440972E-2</v>
      </c>
      <c r="D43" s="43">
        <f t="shared" ref="D43:L43" si="3">D40/D42</f>
        <v>0.22565069138295302</v>
      </c>
      <c r="E43" s="43">
        <f t="shared" si="3"/>
        <v>5.2924903873816605E-2</v>
      </c>
      <c r="F43" s="43">
        <f>F40/F42</f>
        <v>0.24493993804521591</v>
      </c>
      <c r="G43" s="43">
        <f t="shared" si="3"/>
        <v>0.10804624574793523</v>
      </c>
      <c r="H43" s="43">
        <f t="shared" si="3"/>
        <v>6.5656947190013016E-3</v>
      </c>
      <c r="I43" s="43">
        <f t="shared" si="3"/>
        <v>0.11999647445109195</v>
      </c>
      <c r="J43" s="43" t="e">
        <f t="shared" si="3"/>
        <v>#DIV/0!</v>
      </c>
      <c r="K43" s="43" t="e">
        <f t="shared" si="3"/>
        <v>#DIV/0!</v>
      </c>
      <c r="L43" s="43">
        <f t="shared" si="3"/>
        <v>5.446939410981547E-3</v>
      </c>
      <c r="M43" s="43">
        <f>M40/M42</f>
        <v>0.19102814161114345</v>
      </c>
      <c r="N43" s="61"/>
    </row>
    <row r="44" spans="1:17" x14ac:dyDescent="0.2">
      <c r="D44" s="2"/>
    </row>
    <row r="45" spans="1:17" x14ac:dyDescent="0.2">
      <c r="D45" s="2"/>
      <c r="I45" s="2"/>
      <c r="L45" s="2"/>
      <c r="M45" s="2"/>
    </row>
    <row r="46" spans="1:17" x14ac:dyDescent="0.2">
      <c r="D46" s="3"/>
      <c r="I46" s="3"/>
      <c r="M46" s="3"/>
    </row>
    <row r="47" spans="1:17" x14ac:dyDescent="0.2">
      <c r="M47" s="2"/>
    </row>
    <row r="50" spans="13:13" x14ac:dyDescent="0.2">
      <c r="M50" s="3"/>
    </row>
  </sheetData>
  <mergeCells count="9">
    <mergeCell ref="A40:B40"/>
    <mergeCell ref="A42:B42"/>
    <mergeCell ref="A43:B43"/>
    <mergeCell ref="A1:N1"/>
    <mergeCell ref="A2:A3"/>
    <mergeCell ref="B2:B3"/>
    <mergeCell ref="C2:L2"/>
    <mergeCell ref="M2:M3"/>
    <mergeCell ref="N2:N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26" zoomScale="175" zoomScaleNormal="175" workbookViewId="0">
      <pane xSplit="1" ySplit="4" topLeftCell="L30" activePane="topRight" state="frozen"/>
      <selection activeCell="A26" sqref="A26"/>
      <selection pane="topRight" activeCell="C30" sqref="C30:L30"/>
      <selection pane="bottomLeft" activeCell="A30" sqref="A30"/>
      <selection pane="bottomRight"/>
    </sheetView>
  </sheetViews>
  <sheetFormatPr baseColWidth="10" defaultColWidth="8.83203125" defaultRowHeight="14" x14ac:dyDescent="0.2"/>
  <cols>
    <col min="1" max="1" width="11.83203125" style="29" customWidth="1"/>
    <col min="2" max="2" width="25.5" style="1" customWidth="1"/>
    <col min="3" max="3" width="15.5" style="2" customWidth="1"/>
    <col min="4" max="4" width="19.5" style="1" customWidth="1"/>
    <col min="5" max="5" width="15.6640625" style="1" bestFit="1" customWidth="1"/>
    <col min="6" max="6" width="19.5" style="1" bestFit="1" customWidth="1"/>
    <col min="7" max="7" width="17.6640625" style="1" bestFit="1" customWidth="1"/>
    <col min="8" max="8" width="17.5" style="1" bestFit="1" customWidth="1"/>
    <col min="9" max="9" width="18.83203125" style="1" customWidth="1"/>
    <col min="10" max="10" width="15.6640625" style="1" bestFit="1" customWidth="1"/>
    <col min="11" max="11" width="14.5" style="1" bestFit="1" customWidth="1"/>
    <col min="12" max="12" width="15.33203125" style="1" bestFit="1" customWidth="1"/>
    <col min="13" max="13" width="18.6640625" style="1" bestFit="1" customWidth="1"/>
    <col min="14" max="14" width="16.33203125" style="1" customWidth="1"/>
    <col min="15" max="15" width="16.5" style="1" bestFit="1" customWidth="1"/>
    <col min="16" max="17" width="14.5" style="1" bestFit="1" customWidth="1"/>
    <col min="18" max="16384" width="8.83203125" style="1"/>
  </cols>
  <sheetData>
    <row r="1" spans="1:14" ht="27" thickBot="1" x14ac:dyDescent="0.4">
      <c r="A1" s="131" t="s">
        <v>74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20" thickBot="1" x14ac:dyDescent="0.35">
      <c r="A2" s="121" t="s">
        <v>36</v>
      </c>
      <c r="B2" s="123" t="s">
        <v>35</v>
      </c>
      <c r="C2" s="125" t="s">
        <v>34</v>
      </c>
      <c r="D2" s="126"/>
      <c r="E2" s="126"/>
      <c r="F2" s="126"/>
      <c r="G2" s="126"/>
      <c r="H2" s="126"/>
      <c r="I2" s="126"/>
      <c r="J2" s="126"/>
      <c r="K2" s="126"/>
      <c r="L2" s="126"/>
      <c r="M2" s="127" t="s">
        <v>4</v>
      </c>
      <c r="N2" s="129" t="s">
        <v>30</v>
      </c>
    </row>
    <row r="3" spans="1:14" s="57" customFormat="1" ht="59" thickTop="1" thickBot="1" x14ac:dyDescent="0.35">
      <c r="A3" s="122"/>
      <c r="B3" s="124"/>
      <c r="C3" s="54" t="s">
        <v>1</v>
      </c>
      <c r="D3" s="55" t="s">
        <v>0</v>
      </c>
      <c r="E3" s="55" t="s">
        <v>37</v>
      </c>
      <c r="F3" s="55" t="s">
        <v>38</v>
      </c>
      <c r="G3" s="55" t="s">
        <v>46</v>
      </c>
      <c r="H3" s="55" t="s">
        <v>33</v>
      </c>
      <c r="I3" s="56" t="s">
        <v>32</v>
      </c>
      <c r="J3" s="55" t="s">
        <v>31</v>
      </c>
      <c r="K3" s="56" t="s">
        <v>52</v>
      </c>
      <c r="L3" s="56" t="s">
        <v>51</v>
      </c>
      <c r="M3" s="128"/>
      <c r="N3" s="130"/>
    </row>
    <row r="4" spans="1:14" ht="24.75" customHeight="1" x14ac:dyDescent="0.3">
      <c r="A4" s="24">
        <v>110</v>
      </c>
      <c r="B4" s="4" t="s">
        <v>29</v>
      </c>
      <c r="C4" s="5">
        <f>'JULY-SUM'!C4+AUG!C4</f>
        <v>0</v>
      </c>
      <c r="D4" s="5">
        <f>'JULY-SUM'!D4+AUG!D4</f>
        <v>688333</v>
      </c>
      <c r="E4" s="5">
        <f>'JULY-SUM'!E4+AUG!E4</f>
        <v>0</v>
      </c>
      <c r="F4" s="5">
        <f>'JULY-SUM'!F4+AUG!F4</f>
        <v>705214</v>
      </c>
      <c r="G4" s="5">
        <f>'JULY-SUM'!G4+AUG!G4</f>
        <v>0</v>
      </c>
      <c r="H4" s="5">
        <f>'JULY-SUM'!H4+AUG!H4</f>
        <v>0</v>
      </c>
      <c r="I4" s="5">
        <f>'JULY-SUM'!I4+AUG!I4</f>
        <v>105835</v>
      </c>
      <c r="J4" s="5">
        <f>'JULY-SUM'!J4+AUG!J4</f>
        <v>0</v>
      </c>
      <c r="K4" s="5">
        <f>'JULY-SUM'!K4+AUG!K4</f>
        <v>7906</v>
      </c>
      <c r="L4" s="5">
        <f>'JULY-SUM'!L4+AUG!L4</f>
        <v>7000</v>
      </c>
      <c r="M4" s="10">
        <f>SUM(C4:L4)</f>
        <v>1514288</v>
      </c>
      <c r="N4" s="11">
        <f t="shared" ref="N4:N40" si="0">M4/$M$40</f>
        <v>1.9140854273375783E-3</v>
      </c>
    </row>
    <row r="5" spans="1:14" ht="24.75" customHeight="1" x14ac:dyDescent="0.3">
      <c r="A5" s="25">
        <v>111</v>
      </c>
      <c r="B5" s="12" t="s">
        <v>28</v>
      </c>
      <c r="C5" s="5">
        <f>'JULY-SUM'!C5+AUG!C5</f>
        <v>2099239</v>
      </c>
      <c r="D5" s="5">
        <f>'JULY-SUM'!D5+AUG!D5</f>
        <v>32927009</v>
      </c>
      <c r="E5" s="5">
        <f>'JULY-SUM'!E5+AUG!E5</f>
        <v>3463745</v>
      </c>
      <c r="F5" s="5">
        <f>'JULY-SUM'!F5+AUG!F5</f>
        <v>46726291</v>
      </c>
      <c r="G5" s="5">
        <f>'JULY-SUM'!G5+AUG!G5</f>
        <v>7175402</v>
      </c>
      <c r="H5" s="5">
        <f>'JULY-SUM'!H5+AUG!H5</f>
        <v>0</v>
      </c>
      <c r="I5" s="5">
        <f>'JULY-SUM'!I5+AUG!I5</f>
        <v>13558707</v>
      </c>
      <c r="J5" s="5">
        <f>'JULY-SUM'!J5+AUG!J5</f>
        <v>4629344</v>
      </c>
      <c r="K5" s="5">
        <f>'JULY-SUM'!K5+AUG!K5</f>
        <v>926002</v>
      </c>
      <c r="L5" s="5">
        <f>'JULY-SUM'!L5+AUG!L5</f>
        <v>4000</v>
      </c>
      <c r="M5" s="10">
        <f t="shared" ref="M5:M36" si="1">SUM(C5:L5)</f>
        <v>111509739</v>
      </c>
      <c r="N5" s="11">
        <f t="shared" si="0"/>
        <v>0.14095018016791841</v>
      </c>
    </row>
    <row r="6" spans="1:14" ht="38" x14ac:dyDescent="0.3">
      <c r="A6" s="25">
        <v>112</v>
      </c>
      <c r="B6" s="12" t="s">
        <v>27</v>
      </c>
      <c r="C6" s="5">
        <f>'JULY-SUM'!C6+AUG!C6</f>
        <v>0</v>
      </c>
      <c r="D6" s="5">
        <f>'JULY-SUM'!D6+AUG!D6</f>
        <v>1531913</v>
      </c>
      <c r="E6" s="5">
        <f>'JULY-SUM'!E6+AUG!E6</f>
        <v>0</v>
      </c>
      <c r="F6" s="5">
        <f>'JULY-SUM'!F6+AUG!F6</f>
        <v>1378722</v>
      </c>
      <c r="G6" s="5">
        <f>'JULY-SUM'!G6+AUG!G6</f>
        <v>118724</v>
      </c>
      <c r="H6" s="5">
        <f>'JULY-SUM'!H6+AUG!H6</f>
        <v>0</v>
      </c>
      <c r="I6" s="5">
        <f>'JULY-SUM'!I6+AUG!I6</f>
        <v>0</v>
      </c>
      <c r="J6" s="5">
        <f>'JULY-SUM'!J6+AUG!J6</f>
        <v>76598</v>
      </c>
      <c r="K6" s="5">
        <f>'JULY-SUM'!K6+AUG!K6</f>
        <v>15321</v>
      </c>
      <c r="L6" s="5">
        <f>'JULY-SUM'!L6+AUG!L6</f>
        <v>0</v>
      </c>
      <c r="M6" s="10">
        <f t="shared" si="1"/>
        <v>3121278</v>
      </c>
      <c r="N6" s="11">
        <f t="shared" si="0"/>
        <v>3.9453477373322526E-3</v>
      </c>
    </row>
    <row r="7" spans="1:14" ht="38" x14ac:dyDescent="0.3">
      <c r="A7" s="25">
        <v>113</v>
      </c>
      <c r="B7" s="12" t="s">
        <v>26</v>
      </c>
      <c r="C7" s="5">
        <f>'JULY-SUM'!C7+AUG!C7</f>
        <v>0</v>
      </c>
      <c r="D7" s="5">
        <f>'JULY-SUM'!D7+AUG!D7</f>
        <v>0</v>
      </c>
      <c r="E7" s="5">
        <f>'JULY-SUM'!E7+AUG!E7</f>
        <v>0</v>
      </c>
      <c r="F7" s="5">
        <f>'JULY-SUM'!F7+AUG!F7</f>
        <v>0</v>
      </c>
      <c r="G7" s="5">
        <f>'JULY-SUM'!G7+AUG!G7</f>
        <v>0</v>
      </c>
      <c r="H7" s="5">
        <f>'JULY-SUM'!H7+AUG!H7</f>
        <v>0</v>
      </c>
      <c r="I7" s="5">
        <f>'JULY-SUM'!I7+AUG!I7</f>
        <v>0</v>
      </c>
      <c r="J7" s="5">
        <f>'JULY-SUM'!J7+AUG!J7</f>
        <v>0</v>
      </c>
      <c r="K7" s="5">
        <f>'JULY-SUM'!K7+AUG!K7</f>
        <v>0</v>
      </c>
      <c r="L7" s="5">
        <f>'JULY-SUM'!L7+AUG!L7</f>
        <v>0</v>
      </c>
      <c r="M7" s="10">
        <f t="shared" si="1"/>
        <v>0</v>
      </c>
      <c r="N7" s="11">
        <f t="shared" si="0"/>
        <v>0</v>
      </c>
    </row>
    <row r="8" spans="1:14" ht="27" customHeight="1" x14ac:dyDescent="0.3">
      <c r="A8" s="25">
        <v>140</v>
      </c>
      <c r="B8" s="12" t="s">
        <v>25</v>
      </c>
      <c r="C8" s="5">
        <f>'JULY-SUM'!C8+AUG!C8</f>
        <v>1512705</v>
      </c>
      <c r="D8" s="5">
        <f>'JULY-SUM'!D8+AUG!D8</f>
        <v>16768029</v>
      </c>
      <c r="E8" s="5">
        <f>'JULY-SUM'!E8+AUG!E8</f>
        <v>2495967</v>
      </c>
      <c r="F8" s="5">
        <f>'JULY-SUM'!F8+AUG!F8</f>
        <v>21983823</v>
      </c>
      <c r="G8" s="5">
        <f>'JULY-SUM'!G8+AUG!G8</f>
        <v>2902492</v>
      </c>
      <c r="H8" s="5">
        <f>'JULY-SUM'!H8+AUG!H8</f>
        <v>0</v>
      </c>
      <c r="I8" s="5">
        <f>'JULY-SUM'!I8+AUG!I8</f>
        <v>5151677</v>
      </c>
      <c r="J8" s="5">
        <f>'JULY-SUM'!J8+AUG!J8</f>
        <v>1872600</v>
      </c>
      <c r="K8" s="5">
        <f>'JULY-SUM'!K8+AUG!K8</f>
        <v>374577</v>
      </c>
      <c r="L8" s="5">
        <f>'JULY-SUM'!L8+AUG!L8</f>
        <v>1541000</v>
      </c>
      <c r="M8" s="10">
        <f t="shared" si="1"/>
        <v>54602870</v>
      </c>
      <c r="N8" s="11">
        <f t="shared" si="0"/>
        <v>6.9018943396373905E-2</v>
      </c>
    </row>
    <row r="9" spans="1:14" ht="37.5" customHeight="1" x14ac:dyDescent="0.3">
      <c r="A9" s="25">
        <v>300</v>
      </c>
      <c r="B9" s="16" t="s">
        <v>24</v>
      </c>
      <c r="C9" s="5">
        <f>'JULY-SUM'!C9+AUG!C9</f>
        <v>0</v>
      </c>
      <c r="D9" s="5">
        <f>'JULY-SUM'!D9+AUG!D9</f>
        <v>0</v>
      </c>
      <c r="E9" s="5">
        <f>'JULY-SUM'!E9+AUG!E9</f>
        <v>0</v>
      </c>
      <c r="F9" s="5">
        <f>'JULY-SUM'!F9+AUG!F9</f>
        <v>0</v>
      </c>
      <c r="G9" s="5">
        <f>'JULY-SUM'!G9+AUG!G9</f>
        <v>0</v>
      </c>
      <c r="H9" s="5">
        <f>'JULY-SUM'!H9+AUG!H9</f>
        <v>0</v>
      </c>
      <c r="I9" s="5">
        <f>'JULY-SUM'!I9+AUG!I9</f>
        <v>0</v>
      </c>
      <c r="J9" s="5">
        <f>'JULY-SUM'!J9+AUG!J9</f>
        <v>0</v>
      </c>
      <c r="K9" s="5">
        <f>'JULY-SUM'!K9+AUG!K9</f>
        <v>0</v>
      </c>
      <c r="L9" s="5">
        <f>'JULY-SUM'!L9+AUG!L9</f>
        <v>0</v>
      </c>
      <c r="M9" s="10">
        <f t="shared" si="1"/>
        <v>0</v>
      </c>
      <c r="N9" s="11">
        <f t="shared" si="0"/>
        <v>0</v>
      </c>
    </row>
    <row r="10" spans="1:14" ht="38" x14ac:dyDescent="0.3">
      <c r="A10" s="25">
        <v>310</v>
      </c>
      <c r="B10" s="12" t="s">
        <v>23</v>
      </c>
      <c r="C10" s="5">
        <f>'JULY-SUM'!C10+AUG!C10</f>
        <v>157951</v>
      </c>
      <c r="D10" s="5">
        <f>'JULY-SUM'!D10+AUG!D10</f>
        <v>69897454</v>
      </c>
      <c r="E10" s="5">
        <f>'JULY-SUM'!E10+AUG!E10</f>
        <v>260619</v>
      </c>
      <c r="F10" s="5">
        <f>'JULY-SUM'!F10+AUG!F10</f>
        <v>152290640</v>
      </c>
      <c r="G10" s="5">
        <f>'JULY-SUM'!G10+AUG!G10</f>
        <v>15434762</v>
      </c>
      <c r="H10" s="5">
        <f>'JULY-SUM'!H10+AUG!H10</f>
        <v>0</v>
      </c>
      <c r="I10" s="5">
        <f>'JULY-SUM'!I10+AUG!I10</f>
        <v>1730194</v>
      </c>
      <c r="J10" s="5">
        <f>'JULY-SUM'!J10+AUG!J10</f>
        <v>10032237</v>
      </c>
      <c r="K10" s="5">
        <f>'JULY-SUM'!K10+AUG!K10</f>
        <v>2006587</v>
      </c>
      <c r="L10" s="5">
        <f>'JULY-SUM'!L10+AUG!L10</f>
        <v>1000</v>
      </c>
      <c r="M10" s="10">
        <f t="shared" si="1"/>
        <v>251811444</v>
      </c>
      <c r="N10" s="11">
        <f t="shared" si="0"/>
        <v>0.31829388821494503</v>
      </c>
    </row>
    <row r="11" spans="1:14" ht="33" customHeight="1" x14ac:dyDescent="0.3">
      <c r="A11" s="25">
        <v>320</v>
      </c>
      <c r="B11" s="12" t="s">
        <v>22</v>
      </c>
      <c r="C11" s="5">
        <f>'JULY-SUM'!C11+AUG!C11</f>
        <v>2801872</v>
      </c>
      <c r="D11" s="5">
        <f>'JULY-SUM'!D11+AUG!D11</f>
        <v>42107345</v>
      </c>
      <c r="E11" s="5">
        <f>'JULY-SUM'!E11+AUG!E11</f>
        <v>4694720</v>
      </c>
      <c r="F11" s="5">
        <f>'JULY-SUM'!F11+AUG!F11</f>
        <v>53532647</v>
      </c>
      <c r="G11" s="5">
        <f>'JULY-SUM'!G11+AUG!G11</f>
        <v>0</v>
      </c>
      <c r="H11" s="5">
        <f>'JULY-SUM'!H11+AUG!H11</f>
        <v>0</v>
      </c>
      <c r="I11" s="5">
        <f>'JULY-SUM'!I11+AUG!I11</f>
        <v>7187112</v>
      </c>
      <c r="J11" s="5">
        <f>'JULY-SUM'!J11+AUG!J11</f>
        <v>0</v>
      </c>
      <c r="K11" s="5">
        <f>'JULY-SUM'!K11+AUG!K11</f>
        <v>0</v>
      </c>
      <c r="L11" s="5">
        <f>'JULY-SUM'!L11+AUG!L11</f>
        <v>10000</v>
      </c>
      <c r="M11" s="10">
        <f t="shared" si="1"/>
        <v>110333696</v>
      </c>
      <c r="N11" s="11">
        <f t="shared" si="0"/>
        <v>0.13946364209311204</v>
      </c>
    </row>
    <row r="12" spans="1:14" ht="38" x14ac:dyDescent="0.3">
      <c r="A12" s="25">
        <v>321</v>
      </c>
      <c r="B12" s="12" t="s">
        <v>21</v>
      </c>
      <c r="C12" s="5">
        <f>'JULY-SUM'!C12+AUG!C12</f>
        <v>0</v>
      </c>
      <c r="D12" s="5">
        <f>'JULY-SUM'!D12+AUG!D12</f>
        <v>51786609</v>
      </c>
      <c r="E12" s="5">
        <f>'JULY-SUM'!E12+AUG!E12</f>
        <v>0</v>
      </c>
      <c r="F12" s="5">
        <f>'JULY-SUM'!F12+AUG!F12</f>
        <v>51356785</v>
      </c>
      <c r="G12" s="5">
        <f>'JULY-SUM'!G12+AUG!G12</f>
        <v>0</v>
      </c>
      <c r="H12" s="5">
        <f>'JULY-SUM'!H12+AUG!H12</f>
        <v>0</v>
      </c>
      <c r="I12" s="5">
        <f>'JULY-SUM'!I12+AUG!I12</f>
        <v>330074</v>
      </c>
      <c r="J12" s="5">
        <f>'JULY-SUM'!J12+AUG!J12</f>
        <v>0</v>
      </c>
      <c r="K12" s="5">
        <f>'JULY-SUM'!K12+AUG!K12</f>
        <v>0</v>
      </c>
      <c r="L12" s="5">
        <f>'JULY-SUM'!L12+AUG!L12</f>
        <v>0</v>
      </c>
      <c r="M12" s="10">
        <f t="shared" si="1"/>
        <v>103473468</v>
      </c>
      <c r="N12" s="11">
        <f t="shared" si="0"/>
        <v>0.13079219885179125</v>
      </c>
    </row>
    <row r="13" spans="1:14" ht="39" customHeight="1" x14ac:dyDescent="0.3">
      <c r="A13" s="25">
        <v>322</v>
      </c>
      <c r="B13" s="12" t="s">
        <v>20</v>
      </c>
      <c r="C13" s="5">
        <f>'JULY-SUM'!C13+AUG!C13</f>
        <v>0</v>
      </c>
      <c r="D13" s="5">
        <f>'JULY-SUM'!D13+AUG!D13</f>
        <v>0</v>
      </c>
      <c r="E13" s="5">
        <f>'JULY-SUM'!E13+AUG!E13</f>
        <v>0</v>
      </c>
      <c r="F13" s="5">
        <f>'JULY-SUM'!F13+AUG!F13</f>
        <v>1559989</v>
      </c>
      <c r="G13" s="5">
        <f>'JULY-SUM'!G13+AUG!G13</f>
        <v>0</v>
      </c>
      <c r="H13" s="5">
        <f>'JULY-SUM'!H13+AUG!H13</f>
        <v>0</v>
      </c>
      <c r="I13" s="5">
        <f>'JULY-SUM'!I13+AUG!I13</f>
        <v>0</v>
      </c>
      <c r="J13" s="5">
        <f>'JULY-SUM'!J13+AUG!J13</f>
        <v>0</v>
      </c>
      <c r="K13" s="5">
        <f>'JULY-SUM'!K13+AUG!K13</f>
        <v>0</v>
      </c>
      <c r="L13" s="5">
        <f>'JULY-SUM'!L13+AUG!L13</f>
        <v>0</v>
      </c>
      <c r="M13" s="10">
        <f t="shared" si="1"/>
        <v>1559989</v>
      </c>
      <c r="N13" s="11">
        <f t="shared" si="0"/>
        <v>1.9718522577653139E-3</v>
      </c>
    </row>
    <row r="14" spans="1:14" ht="38" x14ac:dyDescent="0.3">
      <c r="A14" s="25">
        <v>325</v>
      </c>
      <c r="B14" s="12" t="s">
        <v>39</v>
      </c>
      <c r="C14" s="5">
        <f>'JULY-SUM'!C14+AUG!C14</f>
        <v>0</v>
      </c>
      <c r="D14" s="5">
        <f>'JULY-SUM'!D14+AUG!D14</f>
        <v>363993</v>
      </c>
      <c r="E14" s="5">
        <f>'JULY-SUM'!E14+AUG!E14</f>
        <v>0</v>
      </c>
      <c r="F14" s="5">
        <f>'JULY-SUM'!F14+AUG!F14</f>
        <v>406510</v>
      </c>
      <c r="G14" s="5">
        <f>'JULY-SUM'!G14+AUG!G14</f>
        <v>0</v>
      </c>
      <c r="H14" s="5">
        <f>'JULY-SUM'!H14+AUG!H14</f>
        <v>14344.98</v>
      </c>
      <c r="I14" s="5">
        <f>'JULY-SUM'!I14+AUG!I14</f>
        <v>526110</v>
      </c>
      <c r="J14" s="5">
        <f>'JULY-SUM'!J14+AUG!J14</f>
        <v>0</v>
      </c>
      <c r="K14" s="5">
        <f>'JULY-SUM'!K14+AUG!K14</f>
        <v>0</v>
      </c>
      <c r="L14" s="5">
        <f>'JULY-SUM'!L14+AUG!L14</f>
        <v>0</v>
      </c>
      <c r="M14" s="10">
        <f t="shared" si="1"/>
        <v>1310957.98</v>
      </c>
      <c r="N14" s="11">
        <f t="shared" si="0"/>
        <v>1.6570728721154156E-3</v>
      </c>
    </row>
    <row r="15" spans="1:14" ht="33" customHeight="1" x14ac:dyDescent="0.3">
      <c r="A15" s="25">
        <v>330</v>
      </c>
      <c r="B15" s="16" t="s">
        <v>19</v>
      </c>
      <c r="C15" s="5">
        <f>'JULY-SUM'!C15+AUG!C15</f>
        <v>0</v>
      </c>
      <c r="D15" s="5">
        <f>'JULY-SUM'!D15+AUG!D15</f>
        <v>66517670</v>
      </c>
      <c r="E15" s="5">
        <f>'JULY-SUM'!E15+AUG!E15</f>
        <v>0</v>
      </c>
      <c r="F15" s="5">
        <f>'JULY-SUM'!F15+AUG!F15</f>
        <v>0</v>
      </c>
      <c r="G15" s="5">
        <f>'JULY-SUM'!G15+AUG!G15</f>
        <v>0</v>
      </c>
      <c r="H15" s="5">
        <f>'JULY-SUM'!H15+AUG!H15</f>
        <v>0</v>
      </c>
      <c r="I15" s="5">
        <f>'JULY-SUM'!I15+AUG!I15</f>
        <v>0</v>
      </c>
      <c r="J15" s="5">
        <f>'JULY-SUM'!J15+AUG!J15</f>
        <v>0</v>
      </c>
      <c r="K15" s="5">
        <f>'JULY-SUM'!K15+AUG!K15</f>
        <v>0</v>
      </c>
      <c r="L15" s="5">
        <f>'JULY-SUM'!L15+AUG!L15</f>
        <v>0</v>
      </c>
      <c r="M15" s="10">
        <f t="shared" si="1"/>
        <v>66517670</v>
      </c>
      <c r="N15" s="11">
        <f t="shared" si="0"/>
        <v>8.4079450413296564E-2</v>
      </c>
    </row>
    <row r="16" spans="1:14" ht="38" x14ac:dyDescent="0.3">
      <c r="A16" s="25">
        <v>331</v>
      </c>
      <c r="B16" s="16" t="s">
        <v>42</v>
      </c>
      <c r="C16" s="5">
        <f>'JULY-SUM'!C16+AUG!C16</f>
        <v>0</v>
      </c>
      <c r="D16" s="5">
        <f>'JULY-SUM'!D16+AUG!D16</f>
        <v>365776</v>
      </c>
      <c r="E16" s="5">
        <f>'JULY-SUM'!E16+AUG!E16</f>
        <v>0</v>
      </c>
      <c r="F16" s="5">
        <f>'JULY-SUM'!F16+AUG!F16</f>
        <v>0</v>
      </c>
      <c r="G16" s="5">
        <f>'JULY-SUM'!G16+AUG!G16</f>
        <v>0</v>
      </c>
      <c r="H16" s="5">
        <f>'JULY-SUM'!H16+AUG!H16</f>
        <v>0</v>
      </c>
      <c r="I16" s="5">
        <f>'JULY-SUM'!I16+AUG!I16</f>
        <v>0</v>
      </c>
      <c r="J16" s="5">
        <f>'JULY-SUM'!J16+AUG!J16</f>
        <v>0</v>
      </c>
      <c r="K16" s="5">
        <f>'JULY-SUM'!K16+AUG!K16</f>
        <v>0</v>
      </c>
      <c r="L16" s="5">
        <f>'JULY-SUM'!L16+AUG!L16</f>
        <v>0</v>
      </c>
      <c r="M16" s="10">
        <f t="shared" si="1"/>
        <v>365776</v>
      </c>
      <c r="N16" s="11">
        <f t="shared" si="0"/>
        <v>4.6234699823932441E-4</v>
      </c>
    </row>
    <row r="17" spans="1:14" ht="28.5" customHeight="1" x14ac:dyDescent="0.3">
      <c r="A17" s="25">
        <v>340</v>
      </c>
      <c r="B17" s="16" t="s">
        <v>18</v>
      </c>
      <c r="C17" s="5">
        <f>'JULY-SUM'!C17+AUG!C17</f>
        <v>0</v>
      </c>
      <c r="D17" s="5">
        <f>'JULY-SUM'!D17+AUG!D17</f>
        <v>1431408</v>
      </c>
      <c r="E17" s="5">
        <f>'JULY-SUM'!E17+AUG!E17</f>
        <v>0</v>
      </c>
      <c r="F17" s="5">
        <f>'JULY-SUM'!F17+AUG!F17</f>
        <v>1779645</v>
      </c>
      <c r="G17" s="5">
        <f>'JULY-SUM'!G17+AUG!G17</f>
        <v>0</v>
      </c>
      <c r="H17" s="5">
        <f>'JULY-SUM'!H17+AUG!H17</f>
        <v>0</v>
      </c>
      <c r="I17" s="5">
        <f>'JULY-SUM'!I17+AUG!I17</f>
        <v>239441</v>
      </c>
      <c r="J17" s="5">
        <f>'JULY-SUM'!J17+AUG!J17</f>
        <v>0</v>
      </c>
      <c r="K17" s="5">
        <f>'JULY-SUM'!K17+AUG!K17</f>
        <v>0</v>
      </c>
      <c r="L17" s="5">
        <f>'JULY-SUM'!L17+AUG!L17</f>
        <v>0</v>
      </c>
      <c r="M17" s="10">
        <f t="shared" si="1"/>
        <v>3450494</v>
      </c>
      <c r="N17" s="11">
        <f t="shared" si="0"/>
        <v>4.3614822824428051E-3</v>
      </c>
    </row>
    <row r="18" spans="1:14" ht="38" x14ac:dyDescent="0.3">
      <c r="A18" s="25">
        <v>350</v>
      </c>
      <c r="B18" s="16" t="s">
        <v>17</v>
      </c>
      <c r="C18" s="5">
        <f>'JULY-SUM'!C18+AUG!C18</f>
        <v>0</v>
      </c>
      <c r="D18" s="5">
        <f>'JULY-SUM'!D18+AUG!D18</f>
        <v>0</v>
      </c>
      <c r="E18" s="5">
        <f>'JULY-SUM'!E18+AUG!E18</f>
        <v>0</v>
      </c>
      <c r="F18" s="5">
        <f>'JULY-SUM'!F18+AUG!F18</f>
        <v>0</v>
      </c>
      <c r="G18" s="5">
        <f>'JULY-SUM'!G18+AUG!G18</f>
        <v>0</v>
      </c>
      <c r="H18" s="5">
        <f>'JULY-SUM'!H18+AUG!H18</f>
        <v>0</v>
      </c>
      <c r="I18" s="5">
        <f>'JULY-SUM'!I18+AUG!I18</f>
        <v>0</v>
      </c>
      <c r="J18" s="5">
        <f>'JULY-SUM'!J18+AUG!J18</f>
        <v>0</v>
      </c>
      <c r="K18" s="5">
        <f>'JULY-SUM'!K18+AUG!K18</f>
        <v>0</v>
      </c>
      <c r="L18" s="5">
        <f>'JULY-SUM'!L18+AUG!L18</f>
        <v>0</v>
      </c>
      <c r="M18" s="10">
        <f t="shared" si="1"/>
        <v>0</v>
      </c>
      <c r="N18" s="11">
        <f t="shared" si="0"/>
        <v>0</v>
      </c>
    </row>
    <row r="19" spans="1:14" ht="57" x14ac:dyDescent="0.3">
      <c r="A19" s="25">
        <v>360</v>
      </c>
      <c r="B19" s="16" t="s">
        <v>83</v>
      </c>
      <c r="C19" s="5">
        <f>'JULY-SUM'!C19+AUG!C19</f>
        <v>0</v>
      </c>
      <c r="D19" s="5">
        <f>'JULY-SUM'!D19+AUG!D19</f>
        <v>0</v>
      </c>
      <c r="E19" s="5">
        <f>'JULY-SUM'!E19+AUG!E19</f>
        <v>0</v>
      </c>
      <c r="F19" s="5">
        <f>'JULY-SUM'!F19+AUG!F19</f>
        <v>0</v>
      </c>
      <c r="G19" s="5">
        <f>'JULY-SUM'!G19+AUG!G19</f>
        <v>0</v>
      </c>
      <c r="H19" s="5">
        <f>'JULY-SUM'!H19+AUG!H19</f>
        <v>0</v>
      </c>
      <c r="I19" s="5">
        <f>'JULY-SUM'!I19+AUG!I19</f>
        <v>0</v>
      </c>
      <c r="J19" s="5">
        <f>'JULY-SUM'!J19+AUG!J19</f>
        <v>0</v>
      </c>
      <c r="K19" s="5">
        <f>'JULY-SUM'!K19+AUG!K19</f>
        <v>0</v>
      </c>
      <c r="L19" s="5">
        <f>'JULY-SUM'!L19+AUG!L19</f>
        <v>0</v>
      </c>
      <c r="M19" s="10">
        <f t="shared" si="1"/>
        <v>0</v>
      </c>
      <c r="N19" s="11">
        <f t="shared" si="0"/>
        <v>0</v>
      </c>
    </row>
    <row r="20" spans="1:14" ht="38" x14ac:dyDescent="0.3">
      <c r="A20" s="25">
        <v>370</v>
      </c>
      <c r="B20" s="16" t="s">
        <v>15</v>
      </c>
      <c r="C20" s="5">
        <f>'JULY-SUM'!C20+AUG!C20</f>
        <v>0</v>
      </c>
      <c r="D20" s="5">
        <f>'JULY-SUM'!D20+AUG!D20</f>
        <v>0</v>
      </c>
      <c r="E20" s="5">
        <f>'JULY-SUM'!E20+AUG!E20</f>
        <v>0</v>
      </c>
      <c r="F20" s="5">
        <f>'JULY-SUM'!F20+AUG!F20</f>
        <v>0</v>
      </c>
      <c r="G20" s="5">
        <f>'JULY-SUM'!G20+AUG!G20</f>
        <v>0</v>
      </c>
      <c r="H20" s="5">
        <f>'JULY-SUM'!H20+AUG!H20</f>
        <v>0</v>
      </c>
      <c r="I20" s="5">
        <f>'JULY-SUM'!I20+AUG!I20</f>
        <v>0</v>
      </c>
      <c r="J20" s="5">
        <f>'JULY-SUM'!J20+AUG!J20</f>
        <v>0</v>
      </c>
      <c r="K20" s="5">
        <f>'JULY-SUM'!K20+AUG!K20</f>
        <v>0</v>
      </c>
      <c r="L20" s="5">
        <f>'JULY-SUM'!L20+AUG!L20</f>
        <v>0</v>
      </c>
      <c r="M20" s="10">
        <f t="shared" si="1"/>
        <v>0</v>
      </c>
      <c r="N20" s="11">
        <f t="shared" si="0"/>
        <v>0</v>
      </c>
    </row>
    <row r="21" spans="1:14" ht="57" x14ac:dyDescent="0.3">
      <c r="A21" s="25">
        <v>381</v>
      </c>
      <c r="B21" s="16" t="s">
        <v>14</v>
      </c>
      <c r="C21" s="5">
        <f>'JULY-SUM'!C21+AUG!C21</f>
        <v>0</v>
      </c>
      <c r="D21" s="5">
        <f>'JULY-SUM'!D21+AUG!D21</f>
        <v>482328</v>
      </c>
      <c r="E21" s="5">
        <f>'JULY-SUM'!E21+AUG!E21</f>
        <v>0</v>
      </c>
      <c r="F21" s="5">
        <f>'JULY-SUM'!F21+AUG!F21</f>
        <v>0</v>
      </c>
      <c r="G21" s="5">
        <f>'JULY-SUM'!G21+AUG!G21</f>
        <v>0</v>
      </c>
      <c r="H21" s="5">
        <f>'JULY-SUM'!H21+AUG!H21</f>
        <v>0</v>
      </c>
      <c r="I21" s="5">
        <f>'JULY-SUM'!I21+AUG!I21</f>
        <v>0</v>
      </c>
      <c r="J21" s="5">
        <f>'JULY-SUM'!J21+AUG!J21</f>
        <v>0</v>
      </c>
      <c r="K21" s="5">
        <f>'JULY-SUM'!K21+AUG!K21</f>
        <v>0</v>
      </c>
      <c r="L21" s="5">
        <f>'JULY-SUM'!L21+AUG!L21</f>
        <v>0</v>
      </c>
      <c r="M21" s="10">
        <f t="shared" si="1"/>
        <v>482328</v>
      </c>
      <c r="N21" s="11">
        <f t="shared" si="0"/>
        <v>6.096706808723833E-4</v>
      </c>
    </row>
    <row r="22" spans="1:14" ht="38" x14ac:dyDescent="0.3">
      <c r="A22" s="26">
        <v>405</v>
      </c>
      <c r="B22" s="19" t="s">
        <v>47</v>
      </c>
      <c r="C22" s="5">
        <f>'JULY-SUM'!C22+AUG!C22</f>
        <v>0</v>
      </c>
      <c r="D22" s="5">
        <f>'JULY-SUM'!D22+AUG!D22</f>
        <v>0</v>
      </c>
      <c r="E22" s="5">
        <f>'JULY-SUM'!E22+AUG!E22</f>
        <v>0</v>
      </c>
      <c r="F22" s="5">
        <f>'JULY-SUM'!F22+AUG!F22</f>
        <v>0</v>
      </c>
      <c r="G22" s="5">
        <f>'JULY-SUM'!G22+AUG!G22</f>
        <v>0</v>
      </c>
      <c r="H22" s="5">
        <f>'JULY-SUM'!H22+AUG!H22</f>
        <v>0</v>
      </c>
      <c r="I22" s="5">
        <f>'JULY-SUM'!I22+AUG!I22</f>
        <v>0</v>
      </c>
      <c r="J22" s="5">
        <f>'JULY-SUM'!J22+AUG!J22</f>
        <v>0</v>
      </c>
      <c r="K22" s="5">
        <f>'JULY-SUM'!K22+AUG!K22</f>
        <v>0</v>
      </c>
      <c r="L22" s="5">
        <f>'JULY-SUM'!L22+AUG!L22</f>
        <v>0</v>
      </c>
      <c r="M22" s="10">
        <f t="shared" si="1"/>
        <v>0</v>
      </c>
      <c r="N22" s="11">
        <f t="shared" si="0"/>
        <v>0</v>
      </c>
    </row>
    <row r="23" spans="1:14" ht="31.5" customHeight="1" x14ac:dyDescent="0.3">
      <c r="A23" s="25">
        <v>410</v>
      </c>
      <c r="B23" s="16" t="s">
        <v>40</v>
      </c>
      <c r="C23" s="5">
        <f>'JULY-SUM'!C23+AUG!C23</f>
        <v>0</v>
      </c>
      <c r="D23" s="5">
        <f>'JULY-SUM'!D23+AUG!D23</f>
        <v>247430</v>
      </c>
      <c r="E23" s="5">
        <f>'JULY-SUM'!E23+AUG!E23</f>
        <v>0</v>
      </c>
      <c r="F23" s="5">
        <f>'JULY-SUM'!F23+AUG!F23</f>
        <v>245893</v>
      </c>
      <c r="G23" s="5">
        <f>'JULY-SUM'!G23+AUG!G23</f>
        <v>0</v>
      </c>
      <c r="H23" s="5">
        <f>'JULY-SUM'!H23+AUG!H23</f>
        <v>0</v>
      </c>
      <c r="I23" s="5">
        <f>'JULY-SUM'!I23+AUG!I23</f>
        <v>6446</v>
      </c>
      <c r="J23" s="5">
        <f>'JULY-SUM'!J23+AUG!J23</f>
        <v>0</v>
      </c>
      <c r="K23" s="5">
        <f>'JULY-SUM'!K23+AUG!K23</f>
        <v>0</v>
      </c>
      <c r="L23" s="5">
        <f>'JULY-SUM'!L23+AUG!L23</f>
        <v>0</v>
      </c>
      <c r="M23" s="10">
        <f t="shared" si="1"/>
        <v>499769</v>
      </c>
      <c r="N23" s="11">
        <f t="shared" si="0"/>
        <v>6.3171639736633606E-4</v>
      </c>
    </row>
    <row r="24" spans="1:14" ht="56.25" customHeight="1" x14ac:dyDescent="0.3">
      <c r="A24" s="24">
        <v>415</v>
      </c>
      <c r="B24" s="20" t="s">
        <v>43</v>
      </c>
      <c r="C24" s="5">
        <f>'JULY-SUM'!C24+AUG!C24</f>
        <v>0</v>
      </c>
      <c r="D24" s="5">
        <f>'JULY-SUM'!D24+AUG!D24</f>
        <v>173436</v>
      </c>
      <c r="E24" s="5">
        <f>'JULY-SUM'!E24+AUG!E24</f>
        <v>0</v>
      </c>
      <c r="F24" s="5">
        <f>'JULY-SUM'!F24+AUG!F24</f>
        <v>164585</v>
      </c>
      <c r="G24" s="5">
        <f>'JULY-SUM'!G24+AUG!G24</f>
        <v>0</v>
      </c>
      <c r="H24" s="5">
        <f>'JULY-SUM'!H24+AUG!H24</f>
        <v>0</v>
      </c>
      <c r="I24" s="5">
        <f>'JULY-SUM'!I24+AUG!I24</f>
        <v>56598</v>
      </c>
      <c r="J24" s="5">
        <f>'JULY-SUM'!J24+AUG!J24</f>
        <v>0</v>
      </c>
      <c r="K24" s="5">
        <f>'JULY-SUM'!K24+AUG!K24</f>
        <v>0</v>
      </c>
      <c r="L24" s="5">
        <f>'JULY-SUM'!L24+AUG!L24</f>
        <v>0</v>
      </c>
      <c r="M24" s="10">
        <f t="shared" si="1"/>
        <v>394619</v>
      </c>
      <c r="N24" s="11">
        <f t="shared" si="0"/>
        <v>4.9880503395029739E-4</v>
      </c>
    </row>
    <row r="25" spans="1:14" ht="56.25" customHeight="1" x14ac:dyDescent="0.3">
      <c r="A25" s="24">
        <v>420</v>
      </c>
      <c r="B25" s="20" t="s">
        <v>41</v>
      </c>
      <c r="C25" s="5">
        <f>'JULY-SUM'!C25+AUG!C25</f>
        <v>0</v>
      </c>
      <c r="D25" s="5">
        <f>'JULY-SUM'!D25+AUG!D25</f>
        <v>0</v>
      </c>
      <c r="E25" s="5">
        <f>'JULY-SUM'!E25+AUG!E25</f>
        <v>0</v>
      </c>
      <c r="F25" s="5">
        <f>'JULY-SUM'!F25+AUG!F25</f>
        <v>0</v>
      </c>
      <c r="G25" s="5">
        <f>'JULY-SUM'!G25+AUG!G25</f>
        <v>0</v>
      </c>
      <c r="H25" s="5">
        <f>'JULY-SUM'!H25+AUG!H25</f>
        <v>0</v>
      </c>
      <c r="I25" s="5">
        <f>'JULY-SUM'!I25+AUG!I25</f>
        <v>0</v>
      </c>
      <c r="J25" s="5">
        <f>'JULY-SUM'!J25+AUG!J25</f>
        <v>0</v>
      </c>
      <c r="K25" s="5">
        <f>'JULY-SUM'!K25+AUG!K25</f>
        <v>0</v>
      </c>
      <c r="L25" s="5">
        <f>'JULY-SUM'!L25+AUG!L25</f>
        <v>0</v>
      </c>
      <c r="M25" s="10">
        <f t="shared" si="1"/>
        <v>0</v>
      </c>
      <c r="N25" s="11">
        <f t="shared" si="0"/>
        <v>0</v>
      </c>
    </row>
    <row r="26" spans="1:14" ht="38.25" customHeight="1" x14ac:dyDescent="0.3">
      <c r="A26" s="24">
        <v>435</v>
      </c>
      <c r="B26" s="20" t="s">
        <v>13</v>
      </c>
      <c r="C26" s="5">
        <f>'JULY-SUM'!C26+AUG!C26</f>
        <v>0</v>
      </c>
      <c r="D26" s="5">
        <f>'JULY-SUM'!D26+AUG!D26</f>
        <v>0</v>
      </c>
      <c r="E26" s="5">
        <f>'JULY-SUM'!E26+AUG!E26</f>
        <v>0</v>
      </c>
      <c r="F26" s="5">
        <f>'JULY-SUM'!F26+AUG!F26</f>
        <v>0</v>
      </c>
      <c r="G26" s="5">
        <f>'JULY-SUM'!G26+AUG!G26</f>
        <v>0</v>
      </c>
      <c r="H26" s="5">
        <f>'JULY-SUM'!H26+AUG!H26</f>
        <v>0</v>
      </c>
      <c r="I26" s="5">
        <f>'JULY-SUM'!I26+AUG!I26</f>
        <v>0</v>
      </c>
      <c r="J26" s="5">
        <f>'JULY-SUM'!J26+AUG!J26</f>
        <v>0</v>
      </c>
      <c r="K26" s="5">
        <f>'JULY-SUM'!K26+AUG!K26</f>
        <v>0</v>
      </c>
      <c r="L26" s="5">
        <f>'JULY-SUM'!L26+AUG!L26</f>
        <v>0</v>
      </c>
      <c r="M26" s="10">
        <f t="shared" si="1"/>
        <v>0</v>
      </c>
      <c r="N26" s="11">
        <f t="shared" si="0"/>
        <v>0</v>
      </c>
    </row>
    <row r="27" spans="1:14" ht="38" x14ac:dyDescent="0.3">
      <c r="A27" s="25">
        <v>440</v>
      </c>
      <c r="B27" s="16" t="s">
        <v>12</v>
      </c>
      <c r="C27" s="5">
        <f>'JULY-SUM'!C27+AUG!C27</f>
        <v>0</v>
      </c>
      <c r="D27" s="5">
        <f>'JULY-SUM'!D27+AUG!D27</f>
        <v>0</v>
      </c>
      <c r="E27" s="5">
        <f>'JULY-SUM'!E27+AUG!E27</f>
        <v>0</v>
      </c>
      <c r="F27" s="5">
        <f>'JULY-SUM'!F27+AUG!F27</f>
        <v>0</v>
      </c>
      <c r="G27" s="5">
        <f>'JULY-SUM'!G27+AUG!G27</f>
        <v>0</v>
      </c>
      <c r="H27" s="5">
        <f>'JULY-SUM'!H27+AUG!H27</f>
        <v>0</v>
      </c>
      <c r="I27" s="5">
        <f>'JULY-SUM'!I27+AUG!I27</f>
        <v>0</v>
      </c>
      <c r="J27" s="5">
        <f>'JULY-SUM'!J27+AUG!J27</f>
        <v>0</v>
      </c>
      <c r="K27" s="5">
        <f>'JULY-SUM'!K27+AUG!K27</f>
        <v>0</v>
      </c>
      <c r="L27" s="5">
        <f>'JULY-SUM'!L27+AUG!L27</f>
        <v>0</v>
      </c>
      <c r="M27" s="10">
        <f t="shared" si="1"/>
        <v>0</v>
      </c>
      <c r="N27" s="11">
        <f t="shared" si="0"/>
        <v>0</v>
      </c>
    </row>
    <row r="28" spans="1:14" ht="57" x14ac:dyDescent="0.3">
      <c r="A28" s="25">
        <v>450</v>
      </c>
      <c r="B28" s="16" t="s">
        <v>49</v>
      </c>
      <c r="C28" s="5">
        <f>'JULY-SUM'!C28+AUG!C28</f>
        <v>0</v>
      </c>
      <c r="D28" s="5">
        <f>'JULY-SUM'!D28+AUG!D28</f>
        <v>0</v>
      </c>
      <c r="E28" s="5">
        <f>'JULY-SUM'!E28+AUG!E28</f>
        <v>0</v>
      </c>
      <c r="F28" s="5">
        <f>'JULY-SUM'!F28+AUG!F28</f>
        <v>0</v>
      </c>
      <c r="G28" s="5">
        <f>'JULY-SUM'!G28+AUG!G28</f>
        <v>0</v>
      </c>
      <c r="H28" s="5">
        <f>'JULY-SUM'!H28+AUG!H28</f>
        <v>0</v>
      </c>
      <c r="I28" s="5">
        <f>'JULY-SUM'!I28+AUG!I28</f>
        <v>0</v>
      </c>
      <c r="J28" s="5">
        <f>'JULY-SUM'!J28+AUG!J28</f>
        <v>0</v>
      </c>
      <c r="K28" s="5">
        <f>'JULY-SUM'!K28+AUG!K28</f>
        <v>0</v>
      </c>
      <c r="L28" s="5">
        <f>'JULY-SUM'!L28+AUG!L28</f>
        <v>0</v>
      </c>
      <c r="M28" s="10">
        <f t="shared" si="1"/>
        <v>0</v>
      </c>
      <c r="N28" s="11">
        <f t="shared" si="0"/>
        <v>0</v>
      </c>
    </row>
    <row r="29" spans="1:14" ht="19" x14ac:dyDescent="0.3">
      <c r="A29" s="25">
        <v>455</v>
      </c>
      <c r="B29" s="16" t="s">
        <v>11</v>
      </c>
      <c r="C29" s="5">
        <f>'JULY-SUM'!C29+AUG!C29</f>
        <v>0</v>
      </c>
      <c r="D29" s="5">
        <f>'JULY-SUM'!D29+AUG!D29</f>
        <v>0</v>
      </c>
      <c r="E29" s="5">
        <f>'JULY-SUM'!E29+AUG!E29</f>
        <v>0</v>
      </c>
      <c r="F29" s="5">
        <f>'JULY-SUM'!F29+AUG!F29</f>
        <v>0</v>
      </c>
      <c r="G29" s="5">
        <f>'JULY-SUM'!G29+AUG!G29</f>
        <v>0</v>
      </c>
      <c r="H29" s="5">
        <f>'JULY-SUM'!H29+AUG!H29</f>
        <v>0</v>
      </c>
      <c r="I29" s="5">
        <f>'JULY-SUM'!I29+AUG!I29</f>
        <v>0</v>
      </c>
      <c r="J29" s="5">
        <f>'JULY-SUM'!J29+AUG!J29</f>
        <v>0</v>
      </c>
      <c r="K29" s="5">
        <f>'JULY-SUM'!K29+AUG!K29</f>
        <v>0</v>
      </c>
      <c r="L29" s="5">
        <f>'JULY-SUM'!L29+AUG!L29</f>
        <v>0</v>
      </c>
      <c r="M29" s="10">
        <f t="shared" si="1"/>
        <v>0</v>
      </c>
      <c r="N29" s="11">
        <f t="shared" si="0"/>
        <v>0</v>
      </c>
    </row>
    <row r="30" spans="1:14" ht="19" x14ac:dyDescent="0.3">
      <c r="A30" s="25">
        <v>460</v>
      </c>
      <c r="B30" s="16" t="s">
        <v>16</v>
      </c>
      <c r="C30" s="5">
        <f>'JULY-SUM'!C30+AUG!C30</f>
        <v>0</v>
      </c>
      <c r="D30" s="5">
        <f>'JULY-SUM'!D30+AUG!D30</f>
        <v>12768</v>
      </c>
      <c r="E30" s="5">
        <f>'JULY-SUM'!E30+AUG!E30</f>
        <v>0</v>
      </c>
      <c r="F30" s="5">
        <f>'JULY-SUM'!F30+AUG!F30</f>
        <v>40200</v>
      </c>
      <c r="G30" s="5">
        <f>'JULY-SUM'!G30+AUG!G30</f>
        <v>0</v>
      </c>
      <c r="H30" s="5">
        <f>'JULY-SUM'!H30+AUG!H30</f>
        <v>0</v>
      </c>
      <c r="I30" s="5">
        <f>'JULY-SUM'!I30+AUG!I30</f>
        <v>0</v>
      </c>
      <c r="J30" s="5">
        <f>'JULY-SUM'!J30+AUG!J30</f>
        <v>0</v>
      </c>
      <c r="K30" s="5">
        <f>'JULY-SUM'!K30+AUG!K30</f>
        <v>0</v>
      </c>
      <c r="L30" s="5">
        <f>'JULY-SUM'!L30+AUG!L30</f>
        <v>0</v>
      </c>
      <c r="M30" s="10">
        <f t="shared" si="1"/>
        <v>52968</v>
      </c>
      <c r="N30" s="11">
        <f t="shared" si="0"/>
        <v>6.695244029881823E-5</v>
      </c>
    </row>
    <row r="31" spans="1:14" ht="57" x14ac:dyDescent="0.3">
      <c r="A31" s="25">
        <v>465</v>
      </c>
      <c r="B31" s="16" t="s">
        <v>44</v>
      </c>
      <c r="C31" s="5">
        <f>'JULY-SUM'!C31+AUG!C31</f>
        <v>0</v>
      </c>
      <c r="D31" s="5">
        <f>'JULY-SUM'!D31+AUG!D31</f>
        <v>0</v>
      </c>
      <c r="E31" s="5">
        <f>'JULY-SUM'!E31+AUG!E31</f>
        <v>0</v>
      </c>
      <c r="F31" s="5">
        <f>'JULY-SUM'!F31+AUG!F31</f>
        <v>0</v>
      </c>
      <c r="G31" s="5">
        <f>'JULY-SUM'!G31+AUG!G31</f>
        <v>0</v>
      </c>
      <c r="H31" s="5">
        <f>'JULY-SUM'!H31+AUG!H31</f>
        <v>0</v>
      </c>
      <c r="I31" s="5">
        <f>'JULY-SUM'!I31+AUG!I31</f>
        <v>0</v>
      </c>
      <c r="J31" s="5">
        <f>'JULY-SUM'!J31+AUG!J31</f>
        <v>0</v>
      </c>
      <c r="K31" s="5">
        <f>'JULY-SUM'!K31+AUG!K31</f>
        <v>0</v>
      </c>
      <c r="L31" s="5">
        <f>'JULY-SUM'!L31+AUG!L31</f>
        <v>0</v>
      </c>
      <c r="M31" s="10">
        <f t="shared" si="1"/>
        <v>0</v>
      </c>
      <c r="N31" s="11">
        <f t="shared" si="0"/>
        <v>0</v>
      </c>
    </row>
    <row r="32" spans="1:14" ht="33.75" customHeight="1" x14ac:dyDescent="0.3">
      <c r="A32" s="25">
        <v>480</v>
      </c>
      <c r="B32" s="16" t="s">
        <v>10</v>
      </c>
      <c r="C32" s="5">
        <f>'JULY-SUM'!C32+AUG!C32</f>
        <v>0</v>
      </c>
      <c r="D32" s="5">
        <f>'JULY-SUM'!D32+AUG!D32</f>
        <v>46278</v>
      </c>
      <c r="E32" s="5">
        <f>'JULY-SUM'!E32+AUG!E32</f>
        <v>0</v>
      </c>
      <c r="F32" s="5">
        <f>'JULY-SUM'!F32+AUG!F32</f>
        <v>76359</v>
      </c>
      <c r="G32" s="5">
        <f>'JULY-SUM'!G32+AUG!G32</f>
        <v>0</v>
      </c>
      <c r="H32" s="5">
        <f>'JULY-SUM'!H32+AUG!H32</f>
        <v>0</v>
      </c>
      <c r="I32" s="5">
        <f>'JULY-SUM'!I32+AUG!I32</f>
        <v>0</v>
      </c>
      <c r="J32" s="5">
        <f>'JULY-SUM'!J32+AUG!J32</f>
        <v>0</v>
      </c>
      <c r="K32" s="5">
        <f>'JULY-SUM'!K32+AUG!K32</f>
        <v>0</v>
      </c>
      <c r="L32" s="5">
        <f>'JULY-SUM'!L32+AUG!L32</f>
        <v>0</v>
      </c>
      <c r="M32" s="10">
        <f t="shared" si="1"/>
        <v>122637</v>
      </c>
      <c r="N32" s="11">
        <f t="shared" si="0"/>
        <v>1.5501522468143353E-4</v>
      </c>
    </row>
    <row r="33" spans="1:17" ht="19" x14ac:dyDescent="0.3">
      <c r="A33" s="25">
        <v>485</v>
      </c>
      <c r="B33" s="16" t="s">
        <v>9</v>
      </c>
      <c r="C33" s="5">
        <f>'JULY-SUM'!C33+AUG!C33</f>
        <v>0</v>
      </c>
      <c r="D33" s="5">
        <f>'JULY-SUM'!D33+AUG!D33</f>
        <v>13853518</v>
      </c>
      <c r="E33" s="5">
        <f>'JULY-SUM'!E33+AUG!E33</f>
        <v>0</v>
      </c>
      <c r="F33" s="5">
        <f>'JULY-SUM'!F33+AUG!F33</f>
        <v>21093981</v>
      </c>
      <c r="G33" s="5">
        <f>'JULY-SUM'!G33+AUG!G33</f>
        <v>0</v>
      </c>
      <c r="H33" s="5">
        <f>'JULY-SUM'!H33+AUG!H33</f>
        <v>0</v>
      </c>
      <c r="I33" s="5">
        <f>'JULY-SUM'!I33+AUG!I33</f>
        <v>3106569</v>
      </c>
      <c r="J33" s="5">
        <f>'JULY-SUM'!J33+AUG!J33</f>
        <v>0</v>
      </c>
      <c r="K33" s="5">
        <f>'JULY-SUM'!K33+AUG!K33</f>
        <v>0</v>
      </c>
      <c r="L33" s="5">
        <f>'JULY-SUM'!L33+AUG!L33</f>
        <v>0</v>
      </c>
      <c r="M33" s="10">
        <f t="shared" si="1"/>
        <v>38054068</v>
      </c>
      <c r="N33" s="11">
        <f t="shared" si="0"/>
        <v>4.8100980137010439E-2</v>
      </c>
    </row>
    <row r="34" spans="1:17" ht="52.5" customHeight="1" x14ac:dyDescent="0.3">
      <c r="A34" s="25">
        <v>495</v>
      </c>
      <c r="B34" s="16" t="s">
        <v>8</v>
      </c>
      <c r="C34" s="5">
        <f>'JULY-SUM'!C34+AUG!C34</f>
        <v>0</v>
      </c>
      <c r="D34" s="5">
        <f>'JULY-SUM'!D34+AUG!D34</f>
        <v>265297</v>
      </c>
      <c r="E34" s="5">
        <f>'JULY-SUM'!E34+AUG!E34</f>
        <v>0</v>
      </c>
      <c r="F34" s="5">
        <f>'JULY-SUM'!F34+AUG!F34</f>
        <v>410076</v>
      </c>
      <c r="G34" s="5">
        <f>'JULY-SUM'!G34+AUG!G34</f>
        <v>0</v>
      </c>
      <c r="H34" s="5">
        <f>'JULY-SUM'!H34+AUG!H34</f>
        <v>0</v>
      </c>
      <c r="I34" s="5">
        <f>'JULY-SUM'!I34+AUG!I34</f>
        <v>0</v>
      </c>
      <c r="J34" s="5">
        <f>'JULY-SUM'!J34+AUG!J34</f>
        <v>0</v>
      </c>
      <c r="K34" s="5">
        <f>'JULY-SUM'!K34+AUG!K34</f>
        <v>0</v>
      </c>
      <c r="L34" s="5">
        <f>'JULY-SUM'!L34+AUG!L34</f>
        <v>0</v>
      </c>
      <c r="M34" s="10">
        <f t="shared" si="1"/>
        <v>675373</v>
      </c>
      <c r="N34" s="11">
        <f t="shared" si="0"/>
        <v>8.5368279832981732E-4</v>
      </c>
    </row>
    <row r="35" spans="1:17" ht="76" x14ac:dyDescent="0.3">
      <c r="A35" s="25">
        <v>496</v>
      </c>
      <c r="B35" s="16" t="s">
        <v>48</v>
      </c>
      <c r="C35" s="5">
        <f>'JULY-SUM'!C35+AUG!C35</f>
        <v>0</v>
      </c>
      <c r="D35" s="5">
        <f>'JULY-SUM'!D35+AUG!D35</f>
        <v>0</v>
      </c>
      <c r="E35" s="5">
        <f>'JULY-SUM'!E35+AUG!E35</f>
        <v>0</v>
      </c>
      <c r="F35" s="5">
        <f>'JULY-SUM'!F35+AUG!F35</f>
        <v>0</v>
      </c>
      <c r="G35" s="5">
        <f>'JULY-SUM'!G35+AUG!G35</f>
        <v>0</v>
      </c>
      <c r="H35" s="5">
        <f>'JULY-SUM'!H35+AUG!H35</f>
        <v>0</v>
      </c>
      <c r="I35" s="5">
        <f>'JULY-SUM'!I35+AUG!I35</f>
        <v>0</v>
      </c>
      <c r="J35" s="5">
        <f>'JULY-SUM'!J35+AUG!J35</f>
        <v>0</v>
      </c>
      <c r="K35" s="5">
        <f>'JULY-SUM'!K35+AUG!K35</f>
        <v>0</v>
      </c>
      <c r="L35" s="5">
        <f>'JULY-SUM'!L35+AUG!L35</f>
        <v>0</v>
      </c>
      <c r="M35" s="10">
        <f t="shared" si="1"/>
        <v>0</v>
      </c>
      <c r="N35" s="11">
        <f t="shared" si="0"/>
        <v>0</v>
      </c>
    </row>
    <row r="36" spans="1:17" ht="38" x14ac:dyDescent="0.3">
      <c r="A36" s="25">
        <v>498</v>
      </c>
      <c r="B36" s="16" t="s">
        <v>45</v>
      </c>
      <c r="C36" s="5">
        <f>'JULY-SUM'!C36+AUG!C36</f>
        <v>0</v>
      </c>
      <c r="D36" s="5">
        <f>'JULY-SUM'!D36+AUG!D36</f>
        <v>1180202</v>
      </c>
      <c r="E36" s="5">
        <f>'JULY-SUM'!E36+AUG!E36</f>
        <v>0</v>
      </c>
      <c r="F36" s="5">
        <f>'JULY-SUM'!F36+AUG!F36</f>
        <v>1080455</v>
      </c>
      <c r="G36" s="5">
        <f>'JULY-SUM'!G36+AUG!G36</f>
        <v>0</v>
      </c>
      <c r="H36" s="5">
        <f>'JULY-SUM'!H36+AUG!H36</f>
        <v>0</v>
      </c>
      <c r="I36" s="5">
        <f>'JULY-SUM'!I36+AUG!I36</f>
        <v>0</v>
      </c>
      <c r="J36" s="5">
        <f>'JULY-SUM'!J36+AUG!J36</f>
        <v>0</v>
      </c>
      <c r="K36" s="5">
        <f>'JULY-SUM'!K36+AUG!K36</f>
        <v>0</v>
      </c>
      <c r="L36" s="5">
        <f>'JULY-SUM'!L36+AUG!L36</f>
        <v>0</v>
      </c>
      <c r="M36" s="10">
        <f t="shared" si="1"/>
        <v>2260657</v>
      </c>
      <c r="N36" s="11">
        <f t="shared" si="0"/>
        <v>2.857508360304439E-3</v>
      </c>
    </row>
    <row r="37" spans="1:17" ht="57" x14ac:dyDescent="0.3">
      <c r="A37" s="27" t="s">
        <v>7</v>
      </c>
      <c r="B37" s="19" t="s">
        <v>6</v>
      </c>
      <c r="C37" s="5">
        <f>'JULY-SUM'!C37+AUG!C37</f>
        <v>0</v>
      </c>
      <c r="D37" s="5">
        <f>'JULY-SUM'!D37+AUG!D37</f>
        <v>3917282</v>
      </c>
      <c r="E37" s="5">
        <f>'JULY-SUM'!E37+AUG!E37</f>
        <v>0</v>
      </c>
      <c r="F37" s="5">
        <f>'JULY-SUM'!F37+AUG!F37</f>
        <v>0</v>
      </c>
      <c r="G37" s="5">
        <f>'JULY-SUM'!G37+AUG!G37</f>
        <v>0</v>
      </c>
      <c r="H37" s="5">
        <f>'JULY-SUM'!H37+AUG!H37</f>
        <v>0</v>
      </c>
      <c r="I37" s="5">
        <f>'JULY-SUM'!I37+AUG!I37</f>
        <v>0</v>
      </c>
      <c r="J37" s="5">
        <f>'JULY-SUM'!J37+AUG!J37</f>
        <v>449266</v>
      </c>
      <c r="K37" s="5">
        <f>'JULY-SUM'!K37+AUG!K37</f>
        <v>72504</v>
      </c>
      <c r="L37" s="5">
        <f>'JULY-SUM'!L37+AUG!L37</f>
        <v>0</v>
      </c>
      <c r="M37" s="30">
        <f>SUM(C37:L37)</f>
        <v>4439052</v>
      </c>
      <c r="N37" s="11">
        <f t="shared" si="0"/>
        <v>5.6110361730355995E-3</v>
      </c>
      <c r="P37" s="3"/>
    </row>
    <row r="38" spans="1:17" ht="19" x14ac:dyDescent="0.3">
      <c r="A38" s="28"/>
      <c r="B38" s="16" t="s">
        <v>50</v>
      </c>
      <c r="C38" s="5">
        <f>'JULY-SUM'!C38+AUG!C38</f>
        <v>0</v>
      </c>
      <c r="D38" s="5">
        <f>'JULY-SUM'!D38+AUG!D38</f>
        <v>0</v>
      </c>
      <c r="E38" s="5">
        <f>'JULY-SUM'!E38+AUG!E38</f>
        <v>0</v>
      </c>
      <c r="F38" s="5">
        <f>'JULY-SUM'!F38+AUG!F38</f>
        <v>0</v>
      </c>
      <c r="G38" s="5">
        <f>'JULY-SUM'!G38+AUG!G38</f>
        <v>0</v>
      </c>
      <c r="H38" s="5">
        <f>'JULY-SUM'!H38+AUG!H38</f>
        <v>0</v>
      </c>
      <c r="I38" s="5">
        <f>'JULY-SUM'!I38+AUG!I38</f>
        <v>0</v>
      </c>
      <c r="J38" s="5">
        <f>'JULY-SUM'!J38+AUG!J38</f>
        <v>28866911</v>
      </c>
      <c r="K38" s="5">
        <f>'JULY-SUM'!K38+AUG!K38</f>
        <v>5695458</v>
      </c>
      <c r="L38" s="5">
        <f>'JULY-SUM'!L38+AUG!L38</f>
        <v>0</v>
      </c>
      <c r="M38" s="47">
        <f>SUM(C38:L38)</f>
        <v>34562369</v>
      </c>
      <c r="N38" s="11">
        <f t="shared" si="0"/>
        <v>4.3687414043539985E-2</v>
      </c>
      <c r="P38" s="3"/>
    </row>
    <row r="39" spans="1:17" ht="25.5" customHeight="1" thickBot="1" x14ac:dyDescent="0.35">
      <c r="A39" s="104"/>
      <c r="B39" s="105" t="s">
        <v>5</v>
      </c>
      <c r="C39" s="59">
        <f>'JULY-SUM'!C39+AUG!C39</f>
        <v>0</v>
      </c>
      <c r="D39" s="59">
        <f>'JULY-SUM'!D39+AUG!D39</f>
        <v>0</v>
      </c>
      <c r="E39" s="59">
        <f>'JULY-SUM'!E39+AUG!E39</f>
        <v>0</v>
      </c>
      <c r="F39" s="59">
        <f>'JULY-SUM'!F39+AUG!F39</f>
        <v>0</v>
      </c>
      <c r="G39" s="59">
        <f>'JULY-SUM'!G39+AUG!G39</f>
        <v>0</v>
      </c>
      <c r="H39" s="59">
        <f>'JULY-SUM'!H39+AUG!H39</f>
        <v>0</v>
      </c>
      <c r="I39" s="59">
        <f>'JULY-SUM'!I39+AUG!I39</f>
        <v>0</v>
      </c>
      <c r="J39" s="59">
        <f>'JULY-SUM'!J39+AUG!J39</f>
        <v>0</v>
      </c>
      <c r="K39" s="59">
        <f>'JULY-SUM'!K39+AUG!K39</f>
        <v>13234</v>
      </c>
      <c r="L39" s="59">
        <f>'JULY-SUM'!L39+AUG!L39</f>
        <v>0</v>
      </c>
      <c r="M39" s="58">
        <f>SUM(C39:L39)</f>
        <v>13234</v>
      </c>
      <c r="N39" s="60">
        <f t="shared" si="0"/>
        <v>1.6727997940540711E-5</v>
      </c>
      <c r="P39" s="2"/>
      <c r="Q39" s="3"/>
    </row>
    <row r="40" spans="1:17" s="31" customFormat="1" ht="20" thickBot="1" x14ac:dyDescent="0.35">
      <c r="A40" s="136" t="s">
        <v>4</v>
      </c>
      <c r="B40" s="137"/>
      <c r="C40" s="102">
        <f>SUM(C4:C39)</f>
        <v>6571767</v>
      </c>
      <c r="D40" s="102">
        <f>SUM(D4:D39)</f>
        <v>304564078</v>
      </c>
      <c r="E40" s="102">
        <f t="shared" ref="E40:M40" si="2">SUM(E4:E39)</f>
        <v>10915051</v>
      </c>
      <c r="F40" s="102">
        <f t="shared" si="2"/>
        <v>354831815</v>
      </c>
      <c r="G40" s="102">
        <f>SUM(G4:G39)</f>
        <v>25631380</v>
      </c>
      <c r="H40" s="102">
        <f t="shared" si="2"/>
        <v>14344.98</v>
      </c>
      <c r="I40" s="102">
        <f t="shared" si="2"/>
        <v>31998763</v>
      </c>
      <c r="J40" s="102">
        <f t="shared" si="2"/>
        <v>45926956</v>
      </c>
      <c r="K40" s="102">
        <f t="shared" si="2"/>
        <v>9111589</v>
      </c>
      <c r="L40" s="102">
        <f t="shared" si="2"/>
        <v>1563000</v>
      </c>
      <c r="M40" s="102">
        <f t="shared" si="2"/>
        <v>791128743.98000002</v>
      </c>
      <c r="N40" s="103">
        <f t="shared" si="0"/>
        <v>1</v>
      </c>
      <c r="O40" s="62"/>
    </row>
    <row r="41" spans="1:17" ht="6" customHeight="1" thickTop="1" thickBot="1" x14ac:dyDescent="0.35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P41" s="3"/>
    </row>
    <row r="42" spans="1:17" ht="22.5" customHeight="1" thickTop="1" thickBot="1" x14ac:dyDescent="0.35">
      <c r="A42" s="116" t="s">
        <v>3</v>
      </c>
      <c r="B42" s="117"/>
      <c r="C42" s="38">
        <f>'JULY-SUM'!C42+AUG!C42</f>
        <v>222140611.39433989</v>
      </c>
      <c r="D42" s="38">
        <f>'JULY-SUM'!D42+AUG!D42</f>
        <v>695721628.48457885</v>
      </c>
      <c r="E42" s="38">
        <f>'JULY-SUM'!E42+AUG!E42</f>
        <v>368472289.50382531</v>
      </c>
      <c r="F42" s="38">
        <f>'JULY-SUM'!F42+AUG!F42</f>
        <v>468934616.67980242</v>
      </c>
      <c r="G42" s="38">
        <f>'JULY-SUM'!G42+AUG!G42</f>
        <v>132540788.19758472</v>
      </c>
      <c r="H42" s="38">
        <f>'JULY-SUM'!H42+AUG!H42</f>
        <v>14970318.574783374</v>
      </c>
      <c r="I42" s="38">
        <f>'JULY-SUM'!I42+AUG!I42</f>
        <v>172190592.04919803</v>
      </c>
      <c r="J42" s="38">
        <f>'JULY-SUM'!J42+AUG!J42</f>
        <v>0</v>
      </c>
      <c r="K42" s="38">
        <f>'JULY-SUM'!K42+AUG!K42</f>
        <v>0</v>
      </c>
      <c r="L42" s="38">
        <f>'JULY-SUM'!L42+AUG!L42</f>
        <v>12361999.517538935</v>
      </c>
      <c r="M42" s="39">
        <f>'JULY-SUM'!M42+AUG!M42</f>
        <v>2844136405.1821423</v>
      </c>
      <c r="N42" s="37"/>
    </row>
    <row r="43" spans="1:17" s="31" customFormat="1" ht="21" thickTop="1" thickBot="1" x14ac:dyDescent="0.35">
      <c r="A43" s="134" t="s">
        <v>2</v>
      </c>
      <c r="B43" s="135"/>
      <c r="C43" s="43">
        <f>C40/C42</f>
        <v>2.9583816118764171E-2</v>
      </c>
      <c r="D43" s="43">
        <f t="shared" ref="D43:L43" si="3">D40/D42</f>
        <v>0.43776715503785846</v>
      </c>
      <c r="E43" s="43">
        <f t="shared" si="3"/>
        <v>2.9622447361504194E-2</v>
      </c>
      <c r="F43" s="43">
        <f>F40/F42</f>
        <v>0.75667652243785188</v>
      </c>
      <c r="G43" s="43">
        <f t="shared" si="3"/>
        <v>0.193384846646529</v>
      </c>
      <c r="H43" s="43">
        <f t="shared" si="3"/>
        <v>9.5822810505604599E-4</v>
      </c>
      <c r="I43" s="43">
        <f t="shared" si="3"/>
        <v>0.18583339902134352</v>
      </c>
      <c r="J43" s="43" t="e">
        <f t="shared" si="3"/>
        <v>#DIV/0!</v>
      </c>
      <c r="K43" s="43" t="e">
        <f t="shared" si="3"/>
        <v>#DIV/0!</v>
      </c>
      <c r="L43" s="43">
        <f t="shared" si="3"/>
        <v>0.12643585673842242</v>
      </c>
      <c r="M43" s="43">
        <f>M40/M42</f>
        <v>0.27816132255067955</v>
      </c>
      <c r="N43" s="44"/>
    </row>
    <row r="44" spans="1:17" x14ac:dyDescent="0.2">
      <c r="M44" s="64"/>
    </row>
    <row r="45" spans="1:17" x14ac:dyDescent="0.2">
      <c r="D45" s="2"/>
      <c r="L45" s="3"/>
      <c r="M45" s="2"/>
    </row>
    <row r="46" spans="1:17" x14ac:dyDescent="0.2">
      <c r="D46" s="3"/>
      <c r="M46" s="3"/>
    </row>
    <row r="47" spans="1:17" x14ac:dyDescent="0.2">
      <c r="M47" s="2"/>
    </row>
    <row r="50" spans="13:13" x14ac:dyDescent="0.2">
      <c r="M50" s="3"/>
    </row>
  </sheetData>
  <mergeCells count="9">
    <mergeCell ref="A40:B40"/>
    <mergeCell ref="A42:B42"/>
    <mergeCell ref="A43:B43"/>
    <mergeCell ref="A1:N1"/>
    <mergeCell ref="A2:A3"/>
    <mergeCell ref="B2:B3"/>
    <mergeCell ref="C2:L2"/>
    <mergeCell ref="M2:M3"/>
    <mergeCell ref="N2:N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18" workbookViewId="0">
      <pane xSplit="1" ySplit="8" topLeftCell="B26" activePane="topRight" state="frozen"/>
      <selection activeCell="A18" sqref="A18"/>
      <selection pane="topRight" activeCell="B19" sqref="B19"/>
      <selection pane="bottomLeft" activeCell="A26" sqref="A26"/>
      <selection pane="bottomRight"/>
    </sheetView>
  </sheetViews>
  <sheetFormatPr baseColWidth="10" defaultColWidth="8.83203125" defaultRowHeight="14" x14ac:dyDescent="0.2"/>
  <cols>
    <col min="1" max="1" width="11.83203125" style="29" customWidth="1"/>
    <col min="2" max="2" width="25.5" style="1" customWidth="1"/>
    <col min="3" max="3" width="15.5" style="2" customWidth="1"/>
    <col min="4" max="4" width="19.5" style="1" customWidth="1"/>
    <col min="5" max="5" width="17.1640625" style="1" bestFit="1" customWidth="1"/>
    <col min="6" max="6" width="20" style="1" customWidth="1"/>
    <col min="7" max="7" width="20.6640625" style="1" customWidth="1"/>
    <col min="8" max="8" width="18.1640625" style="1" customWidth="1"/>
    <col min="9" max="9" width="18.83203125" style="1" customWidth="1"/>
    <col min="10" max="11" width="17.33203125" style="1" customWidth="1"/>
    <col min="12" max="12" width="15.33203125" style="1" bestFit="1" customWidth="1"/>
    <col min="13" max="13" width="16.83203125" style="1" bestFit="1" customWidth="1"/>
    <col min="14" max="14" width="16.33203125" style="1" customWidth="1"/>
    <col min="15" max="15" width="12.5" style="1" bestFit="1" customWidth="1"/>
    <col min="16" max="17" width="14.5" style="1" bestFit="1" customWidth="1"/>
    <col min="18" max="16384" width="8.83203125" style="1"/>
  </cols>
  <sheetData>
    <row r="1" spans="1:14" ht="27" thickBot="1" x14ac:dyDescent="0.4">
      <c r="A1" s="131" t="s">
        <v>75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20" thickBot="1" x14ac:dyDescent="0.35">
      <c r="A2" s="121" t="s">
        <v>36</v>
      </c>
      <c r="B2" s="123" t="s">
        <v>35</v>
      </c>
      <c r="C2" s="125" t="s">
        <v>34</v>
      </c>
      <c r="D2" s="126"/>
      <c r="E2" s="126"/>
      <c r="F2" s="126"/>
      <c r="G2" s="126"/>
      <c r="H2" s="126"/>
      <c r="I2" s="126"/>
      <c r="J2" s="126"/>
      <c r="K2" s="126"/>
      <c r="L2" s="126"/>
      <c r="M2" s="127" t="s">
        <v>4</v>
      </c>
      <c r="N2" s="129" t="s">
        <v>30</v>
      </c>
    </row>
    <row r="3" spans="1:14" s="57" customFormat="1" ht="59" thickTop="1" thickBot="1" x14ac:dyDescent="0.35">
      <c r="A3" s="122"/>
      <c r="B3" s="124"/>
      <c r="C3" s="54" t="s">
        <v>1</v>
      </c>
      <c r="D3" s="55" t="s">
        <v>0</v>
      </c>
      <c r="E3" s="55" t="s">
        <v>37</v>
      </c>
      <c r="F3" s="55" t="s">
        <v>38</v>
      </c>
      <c r="G3" s="55" t="s">
        <v>46</v>
      </c>
      <c r="H3" s="55" t="s">
        <v>33</v>
      </c>
      <c r="I3" s="56" t="s">
        <v>32</v>
      </c>
      <c r="J3" s="55" t="s">
        <v>31</v>
      </c>
      <c r="K3" s="56" t="s">
        <v>52</v>
      </c>
      <c r="L3" s="56" t="s">
        <v>51</v>
      </c>
      <c r="M3" s="128"/>
      <c r="N3" s="130"/>
    </row>
    <row r="4" spans="1:14" ht="24.75" customHeight="1" x14ac:dyDescent="0.3">
      <c r="A4" s="24">
        <v>110</v>
      </c>
      <c r="B4" s="4" t="s">
        <v>29</v>
      </c>
      <c r="C4" s="5">
        <v>0</v>
      </c>
      <c r="D4" s="6">
        <v>88902</v>
      </c>
      <c r="E4" s="6">
        <v>0</v>
      </c>
      <c r="F4" s="7">
        <v>87953</v>
      </c>
      <c r="G4" s="8">
        <v>0</v>
      </c>
      <c r="H4" s="8">
        <v>0</v>
      </c>
      <c r="I4" s="13">
        <v>43254</v>
      </c>
      <c r="J4" s="8">
        <v>0</v>
      </c>
      <c r="K4" s="9">
        <v>1012</v>
      </c>
      <c r="L4" s="9">
        <v>0</v>
      </c>
      <c r="M4" s="10">
        <f>SUM(C4:L4)</f>
        <v>221121</v>
      </c>
      <c r="N4" s="11">
        <f t="shared" ref="N4:N40" si="0">M4/$M$40</f>
        <v>1.4700920134354846E-3</v>
      </c>
    </row>
    <row r="5" spans="1:14" ht="24.75" customHeight="1" x14ac:dyDescent="0.3">
      <c r="A5" s="25">
        <v>111</v>
      </c>
      <c r="B5" s="12" t="s">
        <v>28</v>
      </c>
      <c r="C5" s="5">
        <v>0</v>
      </c>
      <c r="D5" s="14">
        <v>3348778</v>
      </c>
      <c r="E5" s="6">
        <v>0</v>
      </c>
      <c r="F5" s="13">
        <v>2848566</v>
      </c>
      <c r="G5" s="13">
        <v>820077</v>
      </c>
      <c r="H5" s="8">
        <v>0</v>
      </c>
      <c r="I5" s="13">
        <v>1349463</v>
      </c>
      <c r="J5" s="13">
        <v>529087</v>
      </c>
      <c r="K5" s="48">
        <v>105835</v>
      </c>
      <c r="L5" s="9">
        <v>0</v>
      </c>
      <c r="M5" s="10">
        <f t="shared" ref="M5:M39" si="1">SUM(C5:L5)</f>
        <v>9001806</v>
      </c>
      <c r="N5" s="11">
        <f t="shared" si="0"/>
        <v>5.9847247014510725E-2</v>
      </c>
    </row>
    <row r="6" spans="1:14" ht="38" x14ac:dyDescent="0.3">
      <c r="A6" s="25">
        <v>112</v>
      </c>
      <c r="B6" s="12" t="s">
        <v>27</v>
      </c>
      <c r="C6" s="5">
        <v>0</v>
      </c>
      <c r="D6" s="13">
        <v>24155</v>
      </c>
      <c r="E6" s="6">
        <v>0</v>
      </c>
      <c r="F6" s="15">
        <v>27290</v>
      </c>
      <c r="G6" s="13">
        <v>1873</v>
      </c>
      <c r="H6" s="8">
        <v>0</v>
      </c>
      <c r="I6" s="13">
        <v>37003</v>
      </c>
      <c r="J6" s="13">
        <v>1208</v>
      </c>
      <c r="K6" s="48">
        <v>242</v>
      </c>
      <c r="L6" s="9">
        <v>0</v>
      </c>
      <c r="M6" s="10">
        <f t="shared" si="1"/>
        <v>91771</v>
      </c>
      <c r="N6" s="11">
        <f t="shared" si="0"/>
        <v>6.1012664633837519E-4</v>
      </c>
    </row>
    <row r="7" spans="1:14" ht="38" x14ac:dyDescent="0.3">
      <c r="A7" s="25">
        <v>113</v>
      </c>
      <c r="B7" s="12" t="s">
        <v>26</v>
      </c>
      <c r="C7" s="5">
        <v>0</v>
      </c>
      <c r="D7" s="13">
        <v>0</v>
      </c>
      <c r="E7" s="6">
        <v>0</v>
      </c>
      <c r="F7" s="13">
        <v>0</v>
      </c>
      <c r="G7" s="13">
        <v>0</v>
      </c>
      <c r="H7" s="8">
        <v>0</v>
      </c>
      <c r="I7" s="13">
        <v>0</v>
      </c>
      <c r="J7" s="13">
        <v>0</v>
      </c>
      <c r="K7" s="48">
        <v>0</v>
      </c>
      <c r="L7" s="9">
        <v>0</v>
      </c>
      <c r="M7" s="10">
        <f t="shared" si="1"/>
        <v>0</v>
      </c>
      <c r="N7" s="11">
        <f t="shared" si="0"/>
        <v>0</v>
      </c>
    </row>
    <row r="8" spans="1:14" ht="27" customHeight="1" x14ac:dyDescent="0.3">
      <c r="A8" s="25">
        <v>140</v>
      </c>
      <c r="B8" s="12" t="s">
        <v>25</v>
      </c>
      <c r="C8" s="5">
        <v>29070</v>
      </c>
      <c r="D8" s="13">
        <v>3551672</v>
      </c>
      <c r="E8" s="6">
        <v>47965</v>
      </c>
      <c r="F8" s="13">
        <v>6299926</v>
      </c>
      <c r="G8" s="13">
        <f>594454+4038</f>
        <v>598492</v>
      </c>
      <c r="H8" s="8">
        <v>0</v>
      </c>
      <c r="I8" s="13">
        <v>579763</v>
      </c>
      <c r="J8" s="13">
        <f>383526+2605</f>
        <v>386131</v>
      </c>
      <c r="K8" s="48">
        <v>76722</v>
      </c>
      <c r="L8" s="9">
        <v>1000</v>
      </c>
      <c r="M8" s="10">
        <f t="shared" si="1"/>
        <v>11570741</v>
      </c>
      <c r="N8" s="11">
        <f t="shared" si="0"/>
        <v>7.6926451732899692E-2</v>
      </c>
    </row>
    <row r="9" spans="1:14" ht="37.5" customHeight="1" x14ac:dyDescent="0.3">
      <c r="A9" s="25">
        <v>300</v>
      </c>
      <c r="B9" s="16" t="s">
        <v>24</v>
      </c>
      <c r="C9" s="5">
        <v>0</v>
      </c>
      <c r="D9" s="13">
        <v>0</v>
      </c>
      <c r="E9" s="6">
        <v>0</v>
      </c>
      <c r="F9" s="13">
        <v>0</v>
      </c>
      <c r="G9" s="13">
        <v>0</v>
      </c>
      <c r="H9" s="8">
        <v>0</v>
      </c>
      <c r="I9" s="13">
        <v>0</v>
      </c>
      <c r="J9" s="13">
        <v>0</v>
      </c>
      <c r="K9" s="48">
        <v>0</v>
      </c>
      <c r="L9" s="9">
        <v>0</v>
      </c>
      <c r="M9" s="10">
        <f t="shared" si="1"/>
        <v>0</v>
      </c>
      <c r="N9" s="11">
        <f t="shared" si="0"/>
        <v>0</v>
      </c>
    </row>
    <row r="10" spans="1:14" ht="38" x14ac:dyDescent="0.3">
      <c r="A10" s="25">
        <v>310</v>
      </c>
      <c r="B10" s="12" t="s">
        <v>23</v>
      </c>
      <c r="C10" s="5">
        <v>208955</v>
      </c>
      <c r="D10" s="13">
        <v>4766754</v>
      </c>
      <c r="E10" s="6">
        <v>344775</v>
      </c>
      <c r="F10" s="13">
        <v>8229105</v>
      </c>
      <c r="G10" s="13">
        <v>1345255</v>
      </c>
      <c r="H10" s="8">
        <v>0</v>
      </c>
      <c r="I10" s="13">
        <v>37287</v>
      </c>
      <c r="J10" s="13">
        <v>867925</v>
      </c>
      <c r="K10" s="48">
        <v>173617</v>
      </c>
      <c r="L10" s="9">
        <v>0</v>
      </c>
      <c r="M10" s="10">
        <f t="shared" si="1"/>
        <v>15973673</v>
      </c>
      <c r="N10" s="11">
        <f t="shared" si="0"/>
        <v>0.10619872876176409</v>
      </c>
    </row>
    <row r="11" spans="1:14" ht="33" customHeight="1" x14ac:dyDescent="0.3">
      <c r="A11" s="25">
        <v>320</v>
      </c>
      <c r="B11" s="12" t="s">
        <v>61</v>
      </c>
      <c r="C11" s="5">
        <v>266408</v>
      </c>
      <c r="D11" s="13">
        <v>785934</v>
      </c>
      <c r="E11" s="6">
        <v>453326</v>
      </c>
      <c r="F11" s="13">
        <v>1215313</v>
      </c>
      <c r="G11" s="13">
        <v>0</v>
      </c>
      <c r="H11" s="8">
        <v>0</v>
      </c>
      <c r="I11" s="13">
        <v>19060</v>
      </c>
      <c r="J11" s="13">
        <v>0</v>
      </c>
      <c r="K11" s="49">
        <v>0</v>
      </c>
      <c r="L11" s="9">
        <v>1000</v>
      </c>
      <c r="M11" s="10">
        <f t="shared" si="1"/>
        <v>2741041</v>
      </c>
      <c r="N11" s="11">
        <f t="shared" si="0"/>
        <v>1.822342736600872E-2</v>
      </c>
    </row>
    <row r="12" spans="1:14" ht="38" x14ac:dyDescent="0.3">
      <c r="A12" s="25">
        <v>321</v>
      </c>
      <c r="B12" s="12" t="s">
        <v>21</v>
      </c>
      <c r="C12" s="5">
        <v>0</v>
      </c>
      <c r="D12" s="13">
        <v>24161746</v>
      </c>
      <c r="E12" s="6">
        <v>0</v>
      </c>
      <c r="F12" s="13">
        <v>22409273</v>
      </c>
      <c r="G12" s="13">
        <v>0</v>
      </c>
      <c r="H12" s="8">
        <v>0</v>
      </c>
      <c r="I12" s="13">
        <v>0</v>
      </c>
      <c r="J12" s="13">
        <v>0</v>
      </c>
      <c r="K12" s="48">
        <v>0</v>
      </c>
      <c r="L12" s="9">
        <v>0</v>
      </c>
      <c r="M12" s="10">
        <f t="shared" si="1"/>
        <v>46571019</v>
      </c>
      <c r="N12" s="11">
        <f t="shared" si="0"/>
        <v>0.30962090027384198</v>
      </c>
    </row>
    <row r="13" spans="1:14" ht="39" customHeight="1" x14ac:dyDescent="0.3">
      <c r="A13" s="25">
        <v>322</v>
      </c>
      <c r="B13" s="12" t="s">
        <v>20</v>
      </c>
      <c r="C13" s="5">
        <v>0</v>
      </c>
      <c r="D13" s="13">
        <v>0</v>
      </c>
      <c r="E13" s="6">
        <v>0</v>
      </c>
      <c r="F13" s="13">
        <v>196770</v>
      </c>
      <c r="G13" s="13">
        <v>0</v>
      </c>
      <c r="H13" s="8">
        <v>0</v>
      </c>
      <c r="I13" s="13">
        <v>0</v>
      </c>
      <c r="J13" s="13">
        <v>0</v>
      </c>
      <c r="K13" s="48">
        <v>0</v>
      </c>
      <c r="L13" s="9">
        <v>0</v>
      </c>
      <c r="M13" s="10">
        <f t="shared" si="1"/>
        <v>196770</v>
      </c>
      <c r="N13" s="11">
        <f t="shared" si="0"/>
        <v>1.3081977988689463E-3</v>
      </c>
    </row>
    <row r="14" spans="1:14" ht="38" x14ac:dyDescent="0.3">
      <c r="A14" s="25">
        <v>325</v>
      </c>
      <c r="B14" s="12" t="s">
        <v>39</v>
      </c>
      <c r="C14" s="5">
        <v>0</v>
      </c>
      <c r="D14" s="13">
        <v>25637</v>
      </c>
      <c r="E14" s="6">
        <v>0</v>
      </c>
      <c r="F14" s="13">
        <v>30195</v>
      </c>
      <c r="G14" s="13">
        <v>0</v>
      </c>
      <c r="H14" s="8">
        <v>0</v>
      </c>
      <c r="I14" s="13">
        <v>47475</v>
      </c>
      <c r="J14" s="13">
        <v>0</v>
      </c>
      <c r="K14" s="48">
        <v>0</v>
      </c>
      <c r="L14" s="9">
        <v>0</v>
      </c>
      <c r="M14" s="10">
        <f t="shared" si="1"/>
        <v>103307</v>
      </c>
      <c r="N14" s="11">
        <f t="shared" si="0"/>
        <v>6.8682212739622022E-4</v>
      </c>
    </row>
    <row r="15" spans="1:14" ht="33" customHeight="1" x14ac:dyDescent="0.3">
      <c r="A15" s="25">
        <v>330</v>
      </c>
      <c r="B15" s="16" t="s">
        <v>19</v>
      </c>
      <c r="C15" s="5">
        <v>0</v>
      </c>
      <c r="D15" s="13">
        <v>1940591</v>
      </c>
      <c r="E15" s="6">
        <v>0</v>
      </c>
      <c r="F15" s="13">
        <v>0</v>
      </c>
      <c r="G15" s="13">
        <v>0</v>
      </c>
      <c r="H15" s="8">
        <v>0</v>
      </c>
      <c r="I15" s="13">
        <v>0</v>
      </c>
      <c r="J15" s="13">
        <v>0</v>
      </c>
      <c r="K15" s="48">
        <v>0</v>
      </c>
      <c r="L15" s="9">
        <v>0</v>
      </c>
      <c r="M15" s="10">
        <f t="shared" si="1"/>
        <v>1940591</v>
      </c>
      <c r="N15" s="11">
        <f t="shared" si="0"/>
        <v>1.2901747597219534E-2</v>
      </c>
    </row>
    <row r="16" spans="1:14" ht="38" x14ac:dyDescent="0.3">
      <c r="A16" s="25">
        <v>331</v>
      </c>
      <c r="B16" s="16" t="s">
        <v>42</v>
      </c>
      <c r="C16" s="5">
        <v>0</v>
      </c>
      <c r="D16" s="13">
        <v>0</v>
      </c>
      <c r="E16" s="6">
        <v>0</v>
      </c>
      <c r="F16" s="13">
        <v>0</v>
      </c>
      <c r="G16" s="13">
        <v>0</v>
      </c>
      <c r="H16" s="8">
        <v>0</v>
      </c>
      <c r="I16" s="13">
        <v>0</v>
      </c>
      <c r="J16" s="13">
        <v>0</v>
      </c>
      <c r="K16" s="48">
        <v>0</v>
      </c>
      <c r="L16" s="9">
        <v>0</v>
      </c>
      <c r="M16" s="10">
        <f t="shared" si="1"/>
        <v>0</v>
      </c>
      <c r="N16" s="11">
        <f t="shared" si="0"/>
        <v>0</v>
      </c>
    </row>
    <row r="17" spans="1:14" ht="28.5" customHeight="1" x14ac:dyDescent="0.3">
      <c r="A17" s="25">
        <v>340</v>
      </c>
      <c r="B17" s="16" t="s">
        <v>18</v>
      </c>
      <c r="C17" s="5">
        <v>0</v>
      </c>
      <c r="D17" s="13">
        <v>184847</v>
      </c>
      <c r="E17" s="6">
        <v>0</v>
      </c>
      <c r="F17" s="18">
        <v>427701</v>
      </c>
      <c r="G17" s="13">
        <v>0</v>
      </c>
      <c r="H17" s="8">
        <v>0</v>
      </c>
      <c r="I17" s="13">
        <v>0</v>
      </c>
      <c r="J17" s="13">
        <v>0</v>
      </c>
      <c r="K17" s="48">
        <v>0</v>
      </c>
      <c r="L17" s="9">
        <v>0</v>
      </c>
      <c r="M17" s="10">
        <f t="shared" si="1"/>
        <v>612548</v>
      </c>
      <c r="N17" s="11">
        <f t="shared" si="0"/>
        <v>4.0724396264754555E-3</v>
      </c>
    </row>
    <row r="18" spans="1:14" ht="38" x14ac:dyDescent="0.3">
      <c r="A18" s="25">
        <v>350</v>
      </c>
      <c r="B18" s="16" t="s">
        <v>17</v>
      </c>
      <c r="C18" s="5">
        <v>0</v>
      </c>
      <c r="D18" s="13">
        <v>0</v>
      </c>
      <c r="E18" s="6">
        <v>0</v>
      </c>
      <c r="F18" s="18">
        <v>0</v>
      </c>
      <c r="G18" s="13">
        <v>0</v>
      </c>
      <c r="H18" s="8">
        <v>0</v>
      </c>
      <c r="I18" s="13">
        <v>0</v>
      </c>
      <c r="J18" s="13">
        <v>0</v>
      </c>
      <c r="K18" s="48">
        <v>0</v>
      </c>
      <c r="L18" s="9">
        <v>0</v>
      </c>
      <c r="M18" s="10">
        <f t="shared" si="1"/>
        <v>0</v>
      </c>
      <c r="N18" s="11">
        <f t="shared" si="0"/>
        <v>0</v>
      </c>
    </row>
    <row r="19" spans="1:14" ht="57" x14ac:dyDescent="0.3">
      <c r="A19" s="25">
        <v>360</v>
      </c>
      <c r="B19" s="16" t="s">
        <v>83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10">
        <f t="shared" si="1"/>
        <v>0</v>
      </c>
      <c r="N19" s="11">
        <f t="shared" si="0"/>
        <v>0</v>
      </c>
    </row>
    <row r="20" spans="1:14" ht="38" x14ac:dyDescent="0.3">
      <c r="A20" s="25">
        <v>370</v>
      </c>
      <c r="B20" s="16" t="s">
        <v>15</v>
      </c>
      <c r="C20" s="5">
        <v>0</v>
      </c>
      <c r="D20" s="13">
        <v>0</v>
      </c>
      <c r="E20" s="6">
        <v>0</v>
      </c>
      <c r="F20" s="18">
        <v>0</v>
      </c>
      <c r="G20" s="13">
        <v>0</v>
      </c>
      <c r="H20" s="8">
        <v>0</v>
      </c>
      <c r="I20" s="13">
        <v>0</v>
      </c>
      <c r="J20" s="13">
        <v>0</v>
      </c>
      <c r="K20" s="48">
        <v>0</v>
      </c>
      <c r="L20" s="9">
        <v>0</v>
      </c>
      <c r="M20" s="10">
        <f t="shared" si="1"/>
        <v>0</v>
      </c>
      <c r="N20" s="11">
        <f t="shared" si="0"/>
        <v>0</v>
      </c>
    </row>
    <row r="21" spans="1:14" ht="57" x14ac:dyDescent="0.3">
      <c r="A21" s="25">
        <v>381</v>
      </c>
      <c r="B21" s="16" t="s">
        <v>14</v>
      </c>
      <c r="C21" s="5">
        <v>0</v>
      </c>
      <c r="D21" s="13">
        <v>26964</v>
      </c>
      <c r="E21" s="6">
        <v>0</v>
      </c>
      <c r="F21" s="18">
        <v>0</v>
      </c>
      <c r="G21" s="13">
        <v>0</v>
      </c>
      <c r="H21" s="8">
        <v>0</v>
      </c>
      <c r="I21" s="13">
        <v>0</v>
      </c>
      <c r="J21" s="13">
        <v>0</v>
      </c>
      <c r="K21" s="48">
        <v>0</v>
      </c>
      <c r="L21" s="9">
        <v>0</v>
      </c>
      <c r="M21" s="10">
        <f t="shared" si="1"/>
        <v>26964</v>
      </c>
      <c r="N21" s="11">
        <f t="shared" si="0"/>
        <v>1.7926637926870086E-4</v>
      </c>
    </row>
    <row r="22" spans="1:14" ht="38" x14ac:dyDescent="0.3">
      <c r="A22" s="26">
        <v>405</v>
      </c>
      <c r="B22" s="19" t="s">
        <v>47</v>
      </c>
      <c r="C22" s="5">
        <v>0</v>
      </c>
      <c r="D22" s="13">
        <v>0</v>
      </c>
      <c r="E22" s="6">
        <v>0</v>
      </c>
      <c r="F22" s="18">
        <v>0</v>
      </c>
      <c r="G22" s="13">
        <v>0</v>
      </c>
      <c r="H22" s="8">
        <v>0</v>
      </c>
      <c r="I22" s="13">
        <v>0</v>
      </c>
      <c r="J22" s="13">
        <v>0</v>
      </c>
      <c r="K22" s="48">
        <v>0</v>
      </c>
      <c r="L22" s="9">
        <v>0</v>
      </c>
      <c r="M22" s="10">
        <f t="shared" si="1"/>
        <v>0</v>
      </c>
      <c r="N22" s="11">
        <f t="shared" si="0"/>
        <v>0</v>
      </c>
    </row>
    <row r="23" spans="1:14" ht="31.5" customHeight="1" x14ac:dyDescent="0.3">
      <c r="A23" s="25">
        <v>410</v>
      </c>
      <c r="B23" s="16" t="s">
        <v>40</v>
      </c>
      <c r="C23" s="5">
        <v>0</v>
      </c>
      <c r="D23" s="13">
        <v>32259</v>
      </c>
      <c r="E23" s="6">
        <v>0</v>
      </c>
      <c r="F23" s="18">
        <v>29033</v>
      </c>
      <c r="G23" s="13">
        <v>0</v>
      </c>
      <c r="H23" s="8">
        <v>0</v>
      </c>
      <c r="I23" s="13">
        <v>0</v>
      </c>
      <c r="J23" s="13">
        <v>0</v>
      </c>
      <c r="K23" s="48">
        <v>0</v>
      </c>
      <c r="L23" s="9">
        <v>0</v>
      </c>
      <c r="M23" s="10">
        <f t="shared" si="1"/>
        <v>61292</v>
      </c>
      <c r="N23" s="11">
        <f t="shared" si="0"/>
        <v>4.0749128163986107E-4</v>
      </c>
    </row>
    <row r="24" spans="1:14" ht="56.25" customHeight="1" x14ac:dyDescent="0.3">
      <c r="A24" s="24">
        <v>415</v>
      </c>
      <c r="B24" s="20" t="s">
        <v>43</v>
      </c>
      <c r="C24" s="5">
        <v>0</v>
      </c>
      <c r="D24" s="13">
        <v>8718</v>
      </c>
      <c r="E24" s="6">
        <v>0</v>
      </c>
      <c r="F24" s="18">
        <v>7846</v>
      </c>
      <c r="G24" s="13">
        <v>0</v>
      </c>
      <c r="H24" s="8">
        <v>0</v>
      </c>
      <c r="I24" s="13">
        <v>0</v>
      </c>
      <c r="J24" s="13">
        <v>0</v>
      </c>
      <c r="K24" s="48">
        <v>0</v>
      </c>
      <c r="L24" s="9">
        <v>0</v>
      </c>
      <c r="M24" s="10">
        <f t="shared" si="1"/>
        <v>16564</v>
      </c>
      <c r="N24" s="11">
        <f t="shared" si="0"/>
        <v>1.1012343518049108E-4</v>
      </c>
    </row>
    <row r="25" spans="1:14" ht="56.25" customHeight="1" x14ac:dyDescent="0.3">
      <c r="A25" s="24">
        <v>420</v>
      </c>
      <c r="B25" s="20" t="s">
        <v>41</v>
      </c>
      <c r="C25" s="5">
        <v>0</v>
      </c>
      <c r="D25" s="13">
        <v>0</v>
      </c>
      <c r="E25" s="6">
        <v>0</v>
      </c>
      <c r="F25" s="18">
        <v>0</v>
      </c>
      <c r="G25" s="13">
        <v>0</v>
      </c>
      <c r="H25" s="8">
        <v>0</v>
      </c>
      <c r="I25" s="13">
        <v>0</v>
      </c>
      <c r="J25" s="13">
        <v>0</v>
      </c>
      <c r="K25" s="48">
        <v>0</v>
      </c>
      <c r="L25" s="9">
        <v>0</v>
      </c>
      <c r="M25" s="10">
        <f t="shared" si="1"/>
        <v>0</v>
      </c>
      <c r="N25" s="11">
        <f t="shared" si="0"/>
        <v>0</v>
      </c>
    </row>
    <row r="26" spans="1:14" ht="38.25" customHeight="1" x14ac:dyDescent="0.3">
      <c r="A26" s="24">
        <v>435</v>
      </c>
      <c r="B26" s="20" t="s">
        <v>13</v>
      </c>
      <c r="C26" s="5">
        <v>0</v>
      </c>
      <c r="D26" s="13">
        <v>0</v>
      </c>
      <c r="E26" s="6">
        <v>0</v>
      </c>
      <c r="F26" s="18">
        <v>0</v>
      </c>
      <c r="G26" s="13">
        <v>0</v>
      </c>
      <c r="H26" s="8">
        <v>0</v>
      </c>
      <c r="I26" s="13">
        <v>0</v>
      </c>
      <c r="J26" s="13">
        <v>0</v>
      </c>
      <c r="K26" s="48">
        <v>0</v>
      </c>
      <c r="L26" s="9">
        <v>0</v>
      </c>
      <c r="M26" s="10">
        <f t="shared" si="1"/>
        <v>0</v>
      </c>
      <c r="N26" s="11">
        <f t="shared" si="0"/>
        <v>0</v>
      </c>
    </row>
    <row r="27" spans="1:14" ht="38" x14ac:dyDescent="0.3">
      <c r="A27" s="25">
        <v>440</v>
      </c>
      <c r="B27" s="16" t="s">
        <v>12</v>
      </c>
      <c r="C27" s="5">
        <v>0</v>
      </c>
      <c r="D27" s="13">
        <v>0</v>
      </c>
      <c r="E27" s="6">
        <v>0</v>
      </c>
      <c r="F27" s="18">
        <v>0</v>
      </c>
      <c r="G27" s="13">
        <v>0</v>
      </c>
      <c r="H27" s="8">
        <v>0</v>
      </c>
      <c r="I27" s="13">
        <v>0</v>
      </c>
      <c r="J27" s="13">
        <v>0</v>
      </c>
      <c r="K27" s="48">
        <v>0</v>
      </c>
      <c r="L27" s="9">
        <v>0</v>
      </c>
      <c r="M27" s="10">
        <f t="shared" si="1"/>
        <v>0</v>
      </c>
      <c r="N27" s="11">
        <f t="shared" si="0"/>
        <v>0</v>
      </c>
    </row>
    <row r="28" spans="1:14" ht="57" x14ac:dyDescent="0.3">
      <c r="A28" s="25">
        <v>450</v>
      </c>
      <c r="B28" s="16" t="s">
        <v>49</v>
      </c>
      <c r="C28" s="5">
        <v>0</v>
      </c>
      <c r="D28" s="13">
        <v>0</v>
      </c>
      <c r="E28" s="6">
        <v>0</v>
      </c>
      <c r="F28" s="18">
        <v>0</v>
      </c>
      <c r="G28" s="13">
        <v>0</v>
      </c>
      <c r="H28" s="8">
        <v>0</v>
      </c>
      <c r="I28" s="13">
        <v>0</v>
      </c>
      <c r="J28" s="13">
        <v>0</v>
      </c>
      <c r="K28" s="48">
        <v>0</v>
      </c>
      <c r="L28" s="9">
        <v>0</v>
      </c>
      <c r="M28" s="10">
        <f t="shared" si="1"/>
        <v>0</v>
      </c>
      <c r="N28" s="11">
        <f t="shared" si="0"/>
        <v>0</v>
      </c>
    </row>
    <row r="29" spans="1:14" ht="27" customHeight="1" x14ac:dyDescent="0.3">
      <c r="A29" s="25">
        <v>455</v>
      </c>
      <c r="B29" s="16" t="s">
        <v>11</v>
      </c>
      <c r="C29" s="5">
        <v>0</v>
      </c>
      <c r="D29" s="13">
        <v>0</v>
      </c>
      <c r="E29" s="6">
        <v>0</v>
      </c>
      <c r="F29" s="18">
        <v>0</v>
      </c>
      <c r="G29" s="13">
        <v>0</v>
      </c>
      <c r="H29" s="8">
        <v>0</v>
      </c>
      <c r="I29" s="13">
        <v>0</v>
      </c>
      <c r="J29" s="13">
        <v>0</v>
      </c>
      <c r="K29" s="48">
        <v>0</v>
      </c>
      <c r="L29" s="9">
        <v>0</v>
      </c>
      <c r="M29" s="10">
        <f t="shared" si="1"/>
        <v>0</v>
      </c>
      <c r="N29" s="11">
        <f t="shared" si="0"/>
        <v>0</v>
      </c>
    </row>
    <row r="30" spans="1:14" ht="19" x14ac:dyDescent="0.3">
      <c r="A30" s="25">
        <v>460</v>
      </c>
      <c r="B30" s="16" t="s">
        <v>16</v>
      </c>
      <c r="C30" s="5">
        <v>0</v>
      </c>
      <c r="D30" s="13">
        <v>1064</v>
      </c>
      <c r="E30" s="6">
        <v>0</v>
      </c>
      <c r="F30" s="18">
        <v>3350</v>
      </c>
      <c r="G30" s="13">
        <v>0</v>
      </c>
      <c r="H30" s="8">
        <v>0</v>
      </c>
      <c r="I30" s="13">
        <v>0</v>
      </c>
      <c r="J30" s="13">
        <v>0</v>
      </c>
      <c r="K30" s="48">
        <v>0</v>
      </c>
      <c r="L30" s="9">
        <v>0</v>
      </c>
      <c r="M30" s="10">
        <f t="shared" si="1"/>
        <v>4414</v>
      </c>
      <c r="N30" s="11">
        <f t="shared" si="0"/>
        <v>2.9345861077438276E-5</v>
      </c>
    </row>
    <row r="31" spans="1:14" ht="57" x14ac:dyDescent="0.3">
      <c r="A31" s="25">
        <v>465</v>
      </c>
      <c r="B31" s="16" t="s">
        <v>44</v>
      </c>
      <c r="C31" s="5">
        <v>0</v>
      </c>
      <c r="D31" s="13">
        <v>0</v>
      </c>
      <c r="E31" s="6">
        <v>0</v>
      </c>
      <c r="F31" s="18">
        <v>0</v>
      </c>
      <c r="G31" s="13">
        <v>0</v>
      </c>
      <c r="H31" s="8">
        <v>0</v>
      </c>
      <c r="I31" s="13">
        <v>0</v>
      </c>
      <c r="J31" s="13">
        <v>0</v>
      </c>
      <c r="K31" s="48">
        <v>0</v>
      </c>
      <c r="L31" s="9">
        <v>0</v>
      </c>
      <c r="M31" s="10">
        <f t="shared" si="1"/>
        <v>0</v>
      </c>
      <c r="N31" s="11">
        <f t="shared" si="0"/>
        <v>0</v>
      </c>
    </row>
    <row r="32" spans="1:14" ht="33.75" customHeight="1" x14ac:dyDescent="0.3">
      <c r="A32" s="25">
        <v>480</v>
      </c>
      <c r="B32" s="16" t="s">
        <v>10</v>
      </c>
      <c r="C32" s="5">
        <v>0</v>
      </c>
      <c r="D32" s="13">
        <v>0</v>
      </c>
      <c r="E32" s="6">
        <v>0</v>
      </c>
      <c r="F32" s="18">
        <v>0</v>
      </c>
      <c r="G32" s="13">
        <v>0</v>
      </c>
      <c r="H32" s="8">
        <v>0</v>
      </c>
      <c r="I32" s="13">
        <v>0</v>
      </c>
      <c r="J32" s="13">
        <v>0</v>
      </c>
      <c r="K32" s="48">
        <v>0</v>
      </c>
      <c r="L32" s="9">
        <v>0</v>
      </c>
      <c r="M32" s="10">
        <f t="shared" si="1"/>
        <v>0</v>
      </c>
      <c r="N32" s="11">
        <f t="shared" si="0"/>
        <v>0</v>
      </c>
    </row>
    <row r="33" spans="1:17" ht="19" x14ac:dyDescent="0.3">
      <c r="A33" s="25">
        <v>485</v>
      </c>
      <c r="B33" s="16" t="s">
        <v>9</v>
      </c>
      <c r="C33" s="5">
        <v>0</v>
      </c>
      <c r="D33" s="13">
        <v>441273</v>
      </c>
      <c r="E33" s="6">
        <v>0</v>
      </c>
      <c r="F33" s="18">
        <v>728100</v>
      </c>
      <c r="G33" s="13">
        <v>0</v>
      </c>
      <c r="H33" s="8">
        <v>0</v>
      </c>
      <c r="I33" s="13">
        <v>0</v>
      </c>
      <c r="J33" s="13">
        <v>0</v>
      </c>
      <c r="K33" s="48">
        <v>0</v>
      </c>
      <c r="L33" s="9">
        <v>0</v>
      </c>
      <c r="M33" s="10">
        <f t="shared" si="1"/>
        <v>1169373</v>
      </c>
      <c r="N33" s="11">
        <f t="shared" si="0"/>
        <v>7.7744126881982845E-3</v>
      </c>
    </row>
    <row r="34" spans="1:17" ht="52.5" customHeight="1" x14ac:dyDescent="0.3">
      <c r="A34" s="25">
        <v>495</v>
      </c>
      <c r="B34" s="16" t="s">
        <v>8</v>
      </c>
      <c r="C34" s="5">
        <v>0</v>
      </c>
      <c r="D34" s="13">
        <v>0</v>
      </c>
      <c r="E34" s="6">
        <v>0</v>
      </c>
      <c r="F34" s="18">
        <v>0</v>
      </c>
      <c r="G34" s="13">
        <v>0</v>
      </c>
      <c r="H34" s="8">
        <v>0</v>
      </c>
      <c r="I34" s="13">
        <v>0</v>
      </c>
      <c r="J34" s="13">
        <v>0</v>
      </c>
      <c r="K34" s="48">
        <v>0</v>
      </c>
      <c r="L34" s="9">
        <v>0</v>
      </c>
      <c r="M34" s="10">
        <f t="shared" si="1"/>
        <v>0</v>
      </c>
      <c r="N34" s="11">
        <f t="shared" si="0"/>
        <v>0</v>
      </c>
    </row>
    <row r="35" spans="1:17" ht="76" x14ac:dyDescent="0.3">
      <c r="A35" s="25">
        <v>496</v>
      </c>
      <c r="B35" s="16" t="s">
        <v>48</v>
      </c>
      <c r="C35" s="5">
        <v>0</v>
      </c>
      <c r="D35" s="13">
        <v>0</v>
      </c>
      <c r="E35" s="6">
        <v>0</v>
      </c>
      <c r="F35" s="18">
        <v>0</v>
      </c>
      <c r="G35" s="13">
        <v>0</v>
      </c>
      <c r="H35" s="8">
        <v>0</v>
      </c>
      <c r="I35" s="13">
        <v>0</v>
      </c>
      <c r="J35" s="13">
        <v>0</v>
      </c>
      <c r="K35" s="48">
        <v>0</v>
      </c>
      <c r="L35" s="9">
        <v>0</v>
      </c>
      <c r="M35" s="10">
        <f t="shared" si="1"/>
        <v>0</v>
      </c>
      <c r="N35" s="11">
        <f t="shared" si="0"/>
        <v>0</v>
      </c>
    </row>
    <row r="36" spans="1:17" ht="38" x14ac:dyDescent="0.3">
      <c r="A36" s="25">
        <v>498</v>
      </c>
      <c r="B36" s="16" t="s">
        <v>45</v>
      </c>
      <c r="C36" s="5">
        <v>0</v>
      </c>
      <c r="D36" s="13">
        <v>243436</v>
      </c>
      <c r="E36" s="6">
        <v>0</v>
      </c>
      <c r="F36" s="13">
        <v>219091</v>
      </c>
      <c r="G36" s="13">
        <v>0</v>
      </c>
      <c r="H36" s="8">
        <v>0</v>
      </c>
      <c r="I36" s="13">
        <v>0</v>
      </c>
      <c r="J36" s="13">
        <v>0</v>
      </c>
      <c r="K36" s="48">
        <v>0</v>
      </c>
      <c r="L36" s="9">
        <v>0</v>
      </c>
      <c r="M36" s="10">
        <f t="shared" si="1"/>
        <v>462527</v>
      </c>
      <c r="N36" s="11">
        <f t="shared" si="0"/>
        <v>3.0750460096430209E-3</v>
      </c>
    </row>
    <row r="37" spans="1:17" ht="57" x14ac:dyDescent="0.3">
      <c r="A37" s="27" t="s">
        <v>7</v>
      </c>
      <c r="B37" s="19" t="s">
        <v>6</v>
      </c>
      <c r="C37" s="5">
        <v>0</v>
      </c>
      <c r="D37" s="32">
        <v>464319</v>
      </c>
      <c r="E37" s="6">
        <v>0</v>
      </c>
      <c r="F37" s="32">
        <v>0</v>
      </c>
      <c r="G37" s="13">
        <v>0</v>
      </c>
      <c r="H37" s="8">
        <v>0</v>
      </c>
      <c r="I37" s="13">
        <v>0</v>
      </c>
      <c r="J37" s="32">
        <f>24810+27559</f>
        <v>52369</v>
      </c>
      <c r="K37" s="50">
        <v>4966</v>
      </c>
      <c r="L37" s="9">
        <v>0</v>
      </c>
      <c r="M37" s="10">
        <f t="shared" si="1"/>
        <v>521654</v>
      </c>
      <c r="N37" s="11">
        <f t="shared" si="0"/>
        <v>3.4681435918645187E-3</v>
      </c>
      <c r="P37" s="3"/>
    </row>
    <row r="38" spans="1:17" ht="19" x14ac:dyDescent="0.3">
      <c r="A38" s="28"/>
      <c r="B38" s="16" t="s">
        <v>50</v>
      </c>
      <c r="C38" s="5">
        <v>0</v>
      </c>
      <c r="D38" s="13">
        <v>0</v>
      </c>
      <c r="E38" s="6">
        <v>0</v>
      </c>
      <c r="F38" s="13">
        <v>0</v>
      </c>
      <c r="G38" s="13">
        <v>0</v>
      </c>
      <c r="H38" s="8">
        <v>0</v>
      </c>
      <c r="I38" s="13">
        <v>0</v>
      </c>
      <c r="J38" s="13">
        <f>185969+49116569</f>
        <v>49302538</v>
      </c>
      <c r="K38" s="13">
        <v>9823320</v>
      </c>
      <c r="L38" s="9">
        <v>0</v>
      </c>
      <c r="M38" s="10">
        <f t="shared" si="1"/>
        <v>59125858</v>
      </c>
      <c r="N38" s="11">
        <f t="shared" si="0"/>
        <v>0.39308998979436849</v>
      </c>
      <c r="P38" s="3"/>
    </row>
    <row r="39" spans="1:17" ht="25.5" customHeight="1" thickBot="1" x14ac:dyDescent="0.35">
      <c r="A39" s="28"/>
      <c r="B39" s="19" t="s">
        <v>5</v>
      </c>
      <c r="C39" s="59">
        <v>0</v>
      </c>
      <c r="D39" s="59">
        <v>0</v>
      </c>
      <c r="E39" s="67">
        <v>0</v>
      </c>
      <c r="F39" s="59">
        <v>0</v>
      </c>
      <c r="G39" s="59">
        <v>0</v>
      </c>
      <c r="H39" s="68">
        <v>0</v>
      </c>
      <c r="I39" s="59">
        <v>0</v>
      </c>
      <c r="J39" s="59"/>
      <c r="K39" s="59">
        <v>0</v>
      </c>
      <c r="L39" s="78">
        <v>0</v>
      </c>
      <c r="M39" s="65">
        <f t="shared" si="1"/>
        <v>0</v>
      </c>
      <c r="N39" s="60">
        <f t="shared" si="0"/>
        <v>0</v>
      </c>
      <c r="P39" s="2"/>
      <c r="Q39" s="3"/>
    </row>
    <row r="40" spans="1:17" s="31" customFormat="1" ht="21" thickTop="1" thickBot="1" x14ac:dyDescent="0.35">
      <c r="A40" s="114" t="s">
        <v>4</v>
      </c>
      <c r="B40" s="115"/>
      <c r="C40" s="41">
        <f>SUM(C4:C39)</f>
        <v>504433</v>
      </c>
      <c r="D40" s="41">
        <f>SUM(D4:D39)</f>
        <v>40097049</v>
      </c>
      <c r="E40" s="41">
        <f t="shared" ref="E40:L40" si="2">SUM(E4:E39)</f>
        <v>846066</v>
      </c>
      <c r="F40" s="41">
        <f t="shared" si="2"/>
        <v>42759512</v>
      </c>
      <c r="G40" s="41">
        <f t="shared" si="2"/>
        <v>2765697</v>
      </c>
      <c r="H40" s="41">
        <f t="shared" si="2"/>
        <v>0</v>
      </c>
      <c r="I40" s="41">
        <f t="shared" si="2"/>
        <v>2113305</v>
      </c>
      <c r="J40" s="41">
        <f t="shared" si="2"/>
        <v>51139258</v>
      </c>
      <c r="K40" s="41">
        <f t="shared" si="2"/>
        <v>10185714</v>
      </c>
      <c r="L40" s="41">
        <f t="shared" si="2"/>
        <v>2000</v>
      </c>
      <c r="M40" s="41">
        <f>SUM(M4:M39)</f>
        <v>150413034</v>
      </c>
      <c r="N40" s="51">
        <f t="shared" si="0"/>
        <v>1</v>
      </c>
      <c r="P40" s="62"/>
      <c r="Q40" s="62"/>
    </row>
    <row r="41" spans="1:17" ht="6" customHeight="1" thickBot="1" x14ac:dyDescent="0.3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22"/>
      <c r="P41" s="3"/>
    </row>
    <row r="42" spans="1:17" ht="22.5" customHeight="1" thickTop="1" thickBot="1" x14ac:dyDescent="0.35">
      <c r="A42" s="116" t="s">
        <v>3</v>
      </c>
      <c r="B42" s="117"/>
      <c r="C42" s="38">
        <v>38938272.340116397</v>
      </c>
      <c r="D42" s="38">
        <v>111037164.08161488</v>
      </c>
      <c r="E42" s="39">
        <v>56497191.938782632</v>
      </c>
      <c r="F42" s="39">
        <v>76078943.54919064</v>
      </c>
      <c r="G42" s="39">
        <v>20340727.627382133</v>
      </c>
      <c r="H42" s="39">
        <v>3807793.59575273</v>
      </c>
      <c r="I42" s="39">
        <v>40957077.996182278</v>
      </c>
      <c r="J42" s="36">
        <v>0</v>
      </c>
      <c r="K42" s="36">
        <v>0</v>
      </c>
      <c r="L42" s="36">
        <v>879022.07191032753</v>
      </c>
      <c r="M42" s="39">
        <v>355366357.84128767</v>
      </c>
      <c r="N42" s="37"/>
      <c r="O42" s="3"/>
      <c r="P42" s="3"/>
    </row>
    <row r="43" spans="1:17" s="31" customFormat="1" ht="21" thickTop="1" thickBot="1" x14ac:dyDescent="0.35">
      <c r="A43" s="118" t="s">
        <v>2</v>
      </c>
      <c r="B43" s="119"/>
      <c r="C43" s="43">
        <f>C40/C42</f>
        <v>1.2954683648876347E-2</v>
      </c>
      <c r="D43" s="43">
        <f t="shared" ref="D43:L43" si="3">D40/D42</f>
        <v>0.361113770615825</v>
      </c>
      <c r="E43" s="43">
        <f t="shared" si="3"/>
        <v>1.4975363747577974E-2</v>
      </c>
      <c r="F43" s="43">
        <f>F40/F42</f>
        <v>0.56204134817346441</v>
      </c>
      <c r="G43" s="43">
        <f t="shared" si="3"/>
        <v>0.13596843980531426</v>
      </c>
      <c r="H43" s="43">
        <f t="shared" si="3"/>
        <v>0</v>
      </c>
      <c r="I43" s="43">
        <f t="shared" si="3"/>
        <v>5.159804125179504E-2</v>
      </c>
      <c r="J43" s="43" t="e">
        <f t="shared" si="3"/>
        <v>#DIV/0!</v>
      </c>
      <c r="K43" s="43" t="e">
        <f t="shared" si="3"/>
        <v>#DIV/0!</v>
      </c>
      <c r="L43" s="43">
        <f t="shared" si="3"/>
        <v>2.2752557232761134E-3</v>
      </c>
      <c r="M43" s="43">
        <f>M40/M42</f>
        <v>0.42326188363383815</v>
      </c>
      <c r="N43" s="61"/>
    </row>
    <row r="44" spans="1:17" x14ac:dyDescent="0.2">
      <c r="D44" s="2"/>
    </row>
    <row r="45" spans="1:17" x14ac:dyDescent="0.2">
      <c r="D45" s="2"/>
      <c r="I45" s="2"/>
      <c r="L45" s="2"/>
      <c r="M45" s="2"/>
    </row>
    <row r="46" spans="1:17" x14ac:dyDescent="0.2">
      <c r="D46" s="3"/>
      <c r="I46" s="3"/>
      <c r="M46" s="3"/>
    </row>
    <row r="47" spans="1:17" x14ac:dyDescent="0.2">
      <c r="M47" s="2"/>
    </row>
    <row r="50" spans="13:13" x14ac:dyDescent="0.2">
      <c r="M50" s="3"/>
    </row>
  </sheetData>
  <mergeCells count="9">
    <mergeCell ref="A40:B40"/>
    <mergeCell ref="A42:B42"/>
    <mergeCell ref="A43:B43"/>
    <mergeCell ref="A1:N1"/>
    <mergeCell ref="A2:A3"/>
    <mergeCell ref="B2:B3"/>
    <mergeCell ref="C2:L2"/>
    <mergeCell ref="M2:M3"/>
    <mergeCell ref="N2:N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16" zoomScale="190" zoomScaleNormal="190" workbookViewId="0">
      <pane xSplit="1" ySplit="4" topLeftCell="B20" activePane="topRight" state="frozen"/>
      <selection activeCell="A16" sqref="A16"/>
      <selection pane="topRight" activeCell="B19" sqref="B19"/>
      <selection pane="bottomLeft" activeCell="A20" sqref="A20"/>
      <selection pane="bottomRight"/>
    </sheetView>
  </sheetViews>
  <sheetFormatPr baseColWidth="10" defaultColWidth="8.83203125" defaultRowHeight="14" x14ac:dyDescent="0.2"/>
  <cols>
    <col min="1" max="1" width="11.83203125" style="29" customWidth="1"/>
    <col min="2" max="2" width="25.5" style="1" customWidth="1"/>
    <col min="3" max="3" width="15.5" style="2" customWidth="1"/>
    <col min="4" max="4" width="19.5" style="1" customWidth="1"/>
    <col min="5" max="5" width="15.33203125" style="1" customWidth="1"/>
    <col min="6" max="6" width="20" style="1" customWidth="1"/>
    <col min="7" max="7" width="20.6640625" style="1" customWidth="1"/>
    <col min="8" max="8" width="18.1640625" style="1" customWidth="1"/>
    <col min="9" max="9" width="18.83203125" style="1" customWidth="1"/>
    <col min="10" max="11" width="17.33203125" style="1" customWidth="1"/>
    <col min="12" max="12" width="15.33203125" style="1" bestFit="1" customWidth="1"/>
    <col min="13" max="13" width="16.83203125" style="1" bestFit="1" customWidth="1"/>
    <col min="14" max="14" width="16.33203125" style="1" customWidth="1"/>
    <col min="15" max="15" width="9.1640625" style="1" customWidth="1"/>
    <col min="16" max="17" width="14.5" style="1" bestFit="1" customWidth="1"/>
    <col min="18" max="16384" width="8.83203125" style="1"/>
  </cols>
  <sheetData>
    <row r="1" spans="1:14" ht="27" thickBot="1" x14ac:dyDescent="0.4">
      <c r="A1" s="131" t="s">
        <v>53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20" thickBot="1" x14ac:dyDescent="0.35">
      <c r="A2" s="121" t="s">
        <v>36</v>
      </c>
      <c r="B2" s="123" t="s">
        <v>35</v>
      </c>
      <c r="C2" s="125" t="s">
        <v>34</v>
      </c>
      <c r="D2" s="126"/>
      <c r="E2" s="126"/>
      <c r="F2" s="126"/>
      <c r="G2" s="126"/>
      <c r="H2" s="126"/>
      <c r="I2" s="126"/>
      <c r="J2" s="126"/>
      <c r="K2" s="126"/>
      <c r="L2" s="126"/>
      <c r="M2" s="127" t="s">
        <v>4</v>
      </c>
      <c r="N2" s="129" t="s">
        <v>30</v>
      </c>
    </row>
    <row r="3" spans="1:14" s="57" customFormat="1" ht="58.5" customHeight="1" thickTop="1" thickBot="1" x14ac:dyDescent="0.35">
      <c r="A3" s="122"/>
      <c r="B3" s="124"/>
      <c r="C3" s="54" t="s">
        <v>1</v>
      </c>
      <c r="D3" s="55" t="s">
        <v>0</v>
      </c>
      <c r="E3" s="55" t="s">
        <v>37</v>
      </c>
      <c r="F3" s="55" t="s">
        <v>38</v>
      </c>
      <c r="G3" s="55" t="s">
        <v>46</v>
      </c>
      <c r="H3" s="55" t="s">
        <v>33</v>
      </c>
      <c r="I3" s="56" t="s">
        <v>32</v>
      </c>
      <c r="J3" s="55" t="s">
        <v>31</v>
      </c>
      <c r="K3" s="56" t="s">
        <v>52</v>
      </c>
      <c r="L3" s="56" t="s">
        <v>51</v>
      </c>
      <c r="M3" s="128"/>
      <c r="N3" s="130"/>
    </row>
    <row r="4" spans="1:14" ht="24.75" customHeight="1" x14ac:dyDescent="0.3">
      <c r="A4" s="24">
        <v>110</v>
      </c>
      <c r="B4" s="4" t="s">
        <v>29</v>
      </c>
      <c r="C4" s="5">
        <v>0</v>
      </c>
      <c r="D4" s="6">
        <v>23092</v>
      </c>
      <c r="E4" s="6">
        <v>0</v>
      </c>
      <c r="F4" s="7">
        <v>42978</v>
      </c>
      <c r="G4" s="8">
        <v>0</v>
      </c>
      <c r="H4" s="8">
        <v>0</v>
      </c>
      <c r="I4" s="13">
        <v>12614</v>
      </c>
      <c r="J4" s="8">
        <v>0</v>
      </c>
      <c r="K4" s="9">
        <v>504</v>
      </c>
      <c r="L4" s="9">
        <v>1000</v>
      </c>
      <c r="M4" s="10">
        <f>SUM(C4:L4)</f>
        <v>80188</v>
      </c>
      <c r="N4" s="11">
        <f t="shared" ref="N4:N29" si="0">M4/$M$40</f>
        <v>8.7813841204465652E-4</v>
      </c>
    </row>
    <row r="5" spans="1:14" ht="24.75" customHeight="1" x14ac:dyDescent="0.3">
      <c r="A5" s="25">
        <v>111</v>
      </c>
      <c r="B5" s="12" t="s">
        <v>28</v>
      </c>
      <c r="C5" s="13">
        <v>0</v>
      </c>
      <c r="D5" s="14">
        <v>769894</v>
      </c>
      <c r="E5" s="6">
        <v>0</v>
      </c>
      <c r="F5" s="13">
        <v>1548760</v>
      </c>
      <c r="G5" s="13">
        <v>199410</v>
      </c>
      <c r="H5" s="8">
        <v>0</v>
      </c>
      <c r="I5" s="13">
        <v>656365</v>
      </c>
      <c r="J5" s="13">
        <v>128655</v>
      </c>
      <c r="K5" s="48">
        <v>25735</v>
      </c>
      <c r="L5" s="9">
        <v>0</v>
      </c>
      <c r="M5" s="10">
        <f t="shared" ref="M5:M39" si="1">SUM(C5:L5)</f>
        <v>3328819</v>
      </c>
      <c r="N5" s="11">
        <f t="shared" si="0"/>
        <v>3.6453881262085118E-2</v>
      </c>
    </row>
    <row r="6" spans="1:14" ht="38" x14ac:dyDescent="0.3">
      <c r="A6" s="25">
        <v>112</v>
      </c>
      <c r="B6" s="12" t="s">
        <v>27</v>
      </c>
      <c r="C6" s="13">
        <v>0</v>
      </c>
      <c r="D6" s="13">
        <v>1531913</v>
      </c>
      <c r="E6" s="6">
        <v>0</v>
      </c>
      <c r="F6" s="15">
        <v>1378722</v>
      </c>
      <c r="G6" s="13">
        <v>118724</v>
      </c>
      <c r="H6" s="8">
        <v>0</v>
      </c>
      <c r="I6" s="13">
        <v>0</v>
      </c>
      <c r="J6" s="13">
        <v>76598</v>
      </c>
      <c r="K6" s="48">
        <v>15321</v>
      </c>
      <c r="L6" s="9">
        <v>0</v>
      </c>
      <c r="M6" s="10">
        <f t="shared" si="1"/>
        <v>3121278</v>
      </c>
      <c r="N6" s="11">
        <f t="shared" si="0"/>
        <v>3.4181100744125323E-2</v>
      </c>
    </row>
    <row r="7" spans="1:14" ht="38" x14ac:dyDescent="0.3">
      <c r="A7" s="25">
        <v>113</v>
      </c>
      <c r="B7" s="12" t="s">
        <v>26</v>
      </c>
      <c r="C7" s="13">
        <v>0</v>
      </c>
      <c r="D7" s="13">
        <v>0</v>
      </c>
      <c r="E7" s="6">
        <v>0</v>
      </c>
      <c r="F7" s="13">
        <v>0</v>
      </c>
      <c r="G7" s="13">
        <v>0</v>
      </c>
      <c r="H7" s="8">
        <v>0</v>
      </c>
      <c r="I7" s="13">
        <v>0</v>
      </c>
      <c r="J7" s="13">
        <v>0</v>
      </c>
      <c r="K7" s="48">
        <v>0</v>
      </c>
      <c r="L7" s="9">
        <v>0</v>
      </c>
      <c r="M7" s="10">
        <f t="shared" si="1"/>
        <v>0</v>
      </c>
      <c r="N7" s="11">
        <f t="shared" si="0"/>
        <v>0</v>
      </c>
    </row>
    <row r="8" spans="1:14" ht="27" customHeight="1" x14ac:dyDescent="0.3">
      <c r="A8" s="25">
        <v>140</v>
      </c>
      <c r="B8" s="12" t="s">
        <v>25</v>
      </c>
      <c r="C8" s="13">
        <v>0</v>
      </c>
      <c r="D8" s="13">
        <v>1552960</v>
      </c>
      <c r="E8" s="6">
        <v>0</v>
      </c>
      <c r="F8" s="13">
        <v>1693060</v>
      </c>
      <c r="G8" s="13">
        <v>458060</v>
      </c>
      <c r="H8" s="8">
        <v>0</v>
      </c>
      <c r="I8" s="13">
        <v>398123</v>
      </c>
      <c r="J8" s="13">
        <v>295525</v>
      </c>
      <c r="K8" s="48">
        <v>59110</v>
      </c>
      <c r="L8" s="9">
        <v>0</v>
      </c>
      <c r="M8" s="10">
        <f t="shared" si="1"/>
        <v>4456838</v>
      </c>
      <c r="N8" s="11">
        <f t="shared" si="0"/>
        <v>4.8806812042453768E-2</v>
      </c>
    </row>
    <row r="9" spans="1:14" ht="37.5" customHeight="1" x14ac:dyDescent="0.3">
      <c r="A9" s="25">
        <v>300</v>
      </c>
      <c r="B9" s="16" t="s">
        <v>24</v>
      </c>
      <c r="C9" s="13">
        <v>0</v>
      </c>
      <c r="D9" s="13">
        <v>0</v>
      </c>
      <c r="E9" s="6">
        <v>0</v>
      </c>
      <c r="F9" s="13">
        <v>0</v>
      </c>
      <c r="G9" s="13">
        <v>0</v>
      </c>
      <c r="H9" s="8">
        <v>0</v>
      </c>
      <c r="I9" s="13">
        <v>0</v>
      </c>
      <c r="J9" s="13">
        <v>0</v>
      </c>
      <c r="K9" s="48">
        <v>0</v>
      </c>
      <c r="L9" s="9">
        <v>0</v>
      </c>
      <c r="M9" s="10">
        <f t="shared" si="1"/>
        <v>0</v>
      </c>
      <c r="N9" s="11">
        <f t="shared" si="0"/>
        <v>0</v>
      </c>
    </row>
    <row r="10" spans="1:14" ht="38" x14ac:dyDescent="0.3">
      <c r="A10" s="25">
        <v>310</v>
      </c>
      <c r="B10" s="12" t="s">
        <v>23</v>
      </c>
      <c r="C10" s="13">
        <v>0</v>
      </c>
      <c r="D10" s="13">
        <v>8522566</v>
      </c>
      <c r="E10" s="6">
        <v>0</v>
      </c>
      <c r="F10" s="13">
        <v>24786050</v>
      </c>
      <c r="G10" s="13">
        <v>2429153</v>
      </c>
      <c r="H10" s="8">
        <v>0</v>
      </c>
      <c r="I10" s="13">
        <v>0</v>
      </c>
      <c r="J10" s="13">
        <v>1567195</v>
      </c>
      <c r="K10" s="48">
        <v>313459</v>
      </c>
      <c r="L10" s="9">
        <v>0</v>
      </c>
      <c r="M10" s="10">
        <f t="shared" si="1"/>
        <v>37618423</v>
      </c>
      <c r="N10" s="11">
        <f t="shared" si="0"/>
        <v>0.41195917390188286</v>
      </c>
    </row>
    <row r="11" spans="1:14" ht="33" customHeight="1" x14ac:dyDescent="0.3">
      <c r="A11" s="25">
        <v>320</v>
      </c>
      <c r="B11" s="12" t="s">
        <v>22</v>
      </c>
      <c r="C11" s="13">
        <v>466280</v>
      </c>
      <c r="D11" s="13">
        <f>8124925+60532</f>
        <v>8185457</v>
      </c>
      <c r="E11" s="6">
        <v>769361</v>
      </c>
      <c r="F11" s="13">
        <f>8577741+68388</f>
        <v>8646129</v>
      </c>
      <c r="G11" s="13">
        <v>0</v>
      </c>
      <c r="H11" s="8">
        <v>0</v>
      </c>
      <c r="I11" s="13">
        <f>119026+92727</f>
        <v>211753</v>
      </c>
      <c r="J11" s="17">
        <v>0</v>
      </c>
      <c r="K11" s="49">
        <v>0</v>
      </c>
      <c r="L11" s="9">
        <v>0</v>
      </c>
      <c r="M11" s="10">
        <f t="shared" si="1"/>
        <v>18278980</v>
      </c>
      <c r="N11" s="11">
        <f t="shared" si="0"/>
        <v>0.20017302428039152</v>
      </c>
    </row>
    <row r="12" spans="1:14" ht="38" x14ac:dyDescent="0.3">
      <c r="A12" s="25">
        <v>321</v>
      </c>
      <c r="B12" s="12" t="s">
        <v>21</v>
      </c>
      <c r="C12" s="13">
        <v>0</v>
      </c>
      <c r="D12" s="13">
        <v>2081176</v>
      </c>
      <c r="E12" s="6">
        <v>0</v>
      </c>
      <c r="F12" s="13">
        <v>2608954</v>
      </c>
      <c r="G12" s="13">
        <v>0</v>
      </c>
      <c r="H12" s="8">
        <v>0</v>
      </c>
      <c r="I12" s="13">
        <v>0</v>
      </c>
      <c r="J12" s="13">
        <v>0</v>
      </c>
      <c r="K12" s="48">
        <v>0</v>
      </c>
      <c r="L12" s="9">
        <v>0</v>
      </c>
      <c r="M12" s="10">
        <f t="shared" si="1"/>
        <v>4690130</v>
      </c>
      <c r="N12" s="11">
        <f t="shared" si="0"/>
        <v>5.1361591640681957E-2</v>
      </c>
    </row>
    <row r="13" spans="1:14" ht="39" customHeight="1" x14ac:dyDescent="0.3">
      <c r="A13" s="25">
        <v>322</v>
      </c>
      <c r="B13" s="12" t="s">
        <v>20</v>
      </c>
      <c r="C13" s="13">
        <v>0</v>
      </c>
      <c r="D13" s="13">
        <v>0</v>
      </c>
      <c r="E13" s="6">
        <v>0</v>
      </c>
      <c r="F13" s="13">
        <v>100801</v>
      </c>
      <c r="G13" s="13">
        <v>0</v>
      </c>
      <c r="H13" s="8">
        <v>0</v>
      </c>
      <c r="I13" s="13">
        <v>0</v>
      </c>
      <c r="J13" s="13">
        <v>0</v>
      </c>
      <c r="K13" s="48">
        <v>0</v>
      </c>
      <c r="L13" s="9">
        <v>0</v>
      </c>
      <c r="M13" s="10">
        <f t="shared" si="1"/>
        <v>100801</v>
      </c>
      <c r="N13" s="11">
        <f t="shared" si="0"/>
        <v>1.1038712784021726E-3</v>
      </c>
    </row>
    <row r="14" spans="1:14" ht="38" x14ac:dyDescent="0.3">
      <c r="A14" s="25">
        <v>325</v>
      </c>
      <c r="B14" s="12" t="s">
        <v>39</v>
      </c>
      <c r="C14" s="13">
        <v>0</v>
      </c>
      <c r="D14" s="13">
        <v>130628</v>
      </c>
      <c r="E14" s="6">
        <v>0</v>
      </c>
      <c r="F14" s="13">
        <v>117568</v>
      </c>
      <c r="G14" s="13">
        <v>0</v>
      </c>
      <c r="H14" s="8">
        <v>2.66</v>
      </c>
      <c r="I14" s="13">
        <v>20</v>
      </c>
      <c r="J14" s="13">
        <v>0</v>
      </c>
      <c r="K14" s="48">
        <v>0</v>
      </c>
      <c r="L14" s="9">
        <v>0</v>
      </c>
      <c r="M14" s="10">
        <f t="shared" si="1"/>
        <v>248218.66</v>
      </c>
      <c r="N14" s="11">
        <f t="shared" si="0"/>
        <v>2.7182413819056778E-3</v>
      </c>
    </row>
    <row r="15" spans="1:14" ht="33" customHeight="1" x14ac:dyDescent="0.3">
      <c r="A15" s="25">
        <v>330</v>
      </c>
      <c r="B15" s="16" t="s">
        <v>19</v>
      </c>
      <c r="C15" s="13">
        <v>0</v>
      </c>
      <c r="D15" s="13">
        <v>8598430</v>
      </c>
      <c r="E15" s="6">
        <v>0</v>
      </c>
      <c r="F15" s="13">
        <v>0</v>
      </c>
      <c r="G15" s="13">
        <v>0</v>
      </c>
      <c r="H15" s="8">
        <v>0</v>
      </c>
      <c r="I15" s="13">
        <v>0</v>
      </c>
      <c r="J15" s="13">
        <v>0</v>
      </c>
      <c r="K15" s="48">
        <v>0</v>
      </c>
      <c r="L15" s="9">
        <v>0</v>
      </c>
      <c r="M15" s="10">
        <f t="shared" si="1"/>
        <v>8598430</v>
      </c>
      <c r="N15" s="11">
        <f t="shared" si="0"/>
        <v>9.4161366616914446E-2</v>
      </c>
    </row>
    <row r="16" spans="1:14" ht="38" x14ac:dyDescent="0.3">
      <c r="A16" s="25">
        <v>331</v>
      </c>
      <c r="B16" s="16" t="s">
        <v>42</v>
      </c>
      <c r="C16" s="13">
        <v>0</v>
      </c>
      <c r="D16" s="13">
        <v>-3886</v>
      </c>
      <c r="E16" s="6">
        <v>0</v>
      </c>
      <c r="F16" s="13">
        <v>0</v>
      </c>
      <c r="G16" s="13">
        <v>0</v>
      </c>
      <c r="H16" s="8">
        <v>0</v>
      </c>
      <c r="I16" s="13">
        <v>0</v>
      </c>
      <c r="J16" s="13">
        <v>0</v>
      </c>
      <c r="K16" s="48">
        <v>0</v>
      </c>
      <c r="L16" s="9">
        <v>0</v>
      </c>
      <c r="M16" s="10">
        <f t="shared" si="1"/>
        <v>-3886</v>
      </c>
      <c r="N16" s="11">
        <f t="shared" si="0"/>
        <v>-4.2555567780784345E-5</v>
      </c>
    </row>
    <row r="17" spans="1:14" ht="28.5" customHeight="1" x14ac:dyDescent="0.3">
      <c r="A17" s="25">
        <v>340</v>
      </c>
      <c r="B17" s="16" t="s">
        <v>18</v>
      </c>
      <c r="C17" s="13">
        <v>0</v>
      </c>
      <c r="D17" s="13">
        <v>205492</v>
      </c>
      <c r="E17" s="6">
        <v>0</v>
      </c>
      <c r="F17" s="18">
        <v>291179</v>
      </c>
      <c r="G17" s="13">
        <v>0</v>
      </c>
      <c r="H17" s="8">
        <v>0</v>
      </c>
      <c r="I17" s="13">
        <v>7426</v>
      </c>
      <c r="J17" s="13">
        <v>0</v>
      </c>
      <c r="K17" s="48">
        <v>0</v>
      </c>
      <c r="L17" s="9">
        <v>0</v>
      </c>
      <c r="M17" s="10">
        <f t="shared" si="1"/>
        <v>504097</v>
      </c>
      <c r="N17" s="11">
        <f t="shared" si="0"/>
        <v>5.5203638835795285E-3</v>
      </c>
    </row>
    <row r="18" spans="1:14" ht="38" x14ac:dyDescent="0.3">
      <c r="A18" s="25">
        <v>350</v>
      </c>
      <c r="B18" s="16" t="s">
        <v>17</v>
      </c>
      <c r="C18" s="13">
        <v>0</v>
      </c>
      <c r="D18" s="13">
        <v>0</v>
      </c>
      <c r="E18" s="6">
        <v>0</v>
      </c>
      <c r="F18" s="18">
        <v>0</v>
      </c>
      <c r="G18" s="13">
        <v>0</v>
      </c>
      <c r="H18" s="8">
        <v>0</v>
      </c>
      <c r="I18" s="13">
        <v>0</v>
      </c>
      <c r="J18" s="13">
        <v>0</v>
      </c>
      <c r="K18" s="48">
        <v>0</v>
      </c>
      <c r="L18" s="9">
        <v>0</v>
      </c>
      <c r="M18" s="10">
        <f t="shared" si="1"/>
        <v>0</v>
      </c>
      <c r="N18" s="11">
        <f t="shared" si="0"/>
        <v>0</v>
      </c>
    </row>
    <row r="19" spans="1:14" ht="57" x14ac:dyDescent="0.3">
      <c r="A19" s="25">
        <v>360</v>
      </c>
      <c r="B19" s="16" t="s">
        <v>83</v>
      </c>
      <c r="C19" s="13">
        <v>0</v>
      </c>
      <c r="D19" s="13">
        <v>0</v>
      </c>
      <c r="E19" s="6">
        <v>0</v>
      </c>
      <c r="F19" s="18">
        <v>0</v>
      </c>
      <c r="G19" s="13">
        <v>0</v>
      </c>
      <c r="H19" s="8">
        <v>0</v>
      </c>
      <c r="I19" s="13">
        <v>0</v>
      </c>
      <c r="J19" s="13">
        <v>0</v>
      </c>
      <c r="K19" s="48">
        <v>0</v>
      </c>
      <c r="L19" s="9">
        <v>0</v>
      </c>
      <c r="M19" s="10">
        <f t="shared" si="1"/>
        <v>0</v>
      </c>
      <c r="N19" s="11">
        <f t="shared" si="0"/>
        <v>0</v>
      </c>
    </row>
    <row r="20" spans="1:14" ht="38" x14ac:dyDescent="0.3">
      <c r="A20" s="25">
        <v>370</v>
      </c>
      <c r="B20" s="16" t="s">
        <v>15</v>
      </c>
      <c r="C20" s="13">
        <v>0</v>
      </c>
      <c r="D20" s="13">
        <v>0</v>
      </c>
      <c r="E20" s="6">
        <v>0</v>
      </c>
      <c r="F20" s="18">
        <v>0</v>
      </c>
      <c r="G20" s="13">
        <v>0</v>
      </c>
      <c r="H20" s="8">
        <v>0</v>
      </c>
      <c r="I20" s="13">
        <v>0</v>
      </c>
      <c r="J20" s="13">
        <v>0</v>
      </c>
      <c r="K20" s="48">
        <v>0</v>
      </c>
      <c r="L20" s="9">
        <v>0</v>
      </c>
      <c r="M20" s="10">
        <f t="shared" si="1"/>
        <v>0</v>
      </c>
      <c r="N20" s="11">
        <f t="shared" si="0"/>
        <v>0</v>
      </c>
    </row>
    <row r="21" spans="1:14" ht="57" x14ac:dyDescent="0.3">
      <c r="A21" s="25">
        <v>381</v>
      </c>
      <c r="B21" s="16" t="s">
        <v>14</v>
      </c>
      <c r="C21" s="13">
        <v>0</v>
      </c>
      <c r="D21" s="13">
        <v>44386</v>
      </c>
      <c r="E21" s="6">
        <v>0</v>
      </c>
      <c r="F21" s="18">
        <v>0</v>
      </c>
      <c r="G21" s="13">
        <v>0</v>
      </c>
      <c r="H21" s="8">
        <v>0</v>
      </c>
      <c r="I21" s="13">
        <v>0</v>
      </c>
      <c r="J21" s="13">
        <v>0</v>
      </c>
      <c r="K21" s="48">
        <v>0</v>
      </c>
      <c r="L21" s="9">
        <v>0</v>
      </c>
      <c r="M21" s="10">
        <f t="shared" si="1"/>
        <v>44386</v>
      </c>
      <c r="N21" s="11">
        <f t="shared" si="0"/>
        <v>4.8607087789961245E-4</v>
      </c>
    </row>
    <row r="22" spans="1:14" ht="38" x14ac:dyDescent="0.3">
      <c r="A22" s="26">
        <v>405</v>
      </c>
      <c r="B22" s="19" t="s">
        <v>47</v>
      </c>
      <c r="C22" s="13">
        <v>0</v>
      </c>
      <c r="D22" s="13">
        <v>0</v>
      </c>
      <c r="E22" s="6">
        <v>0</v>
      </c>
      <c r="F22" s="18">
        <v>0</v>
      </c>
      <c r="G22" s="13">
        <v>0</v>
      </c>
      <c r="H22" s="8">
        <v>0</v>
      </c>
      <c r="I22" s="13">
        <v>0</v>
      </c>
      <c r="J22" s="13">
        <v>0</v>
      </c>
      <c r="K22" s="48">
        <v>0</v>
      </c>
      <c r="L22" s="9">
        <v>0</v>
      </c>
      <c r="M22" s="10">
        <f t="shared" si="1"/>
        <v>0</v>
      </c>
      <c r="N22" s="11">
        <f t="shared" si="0"/>
        <v>0</v>
      </c>
    </row>
    <row r="23" spans="1:14" ht="31.5" customHeight="1" x14ac:dyDescent="0.3">
      <c r="A23" s="25">
        <v>410</v>
      </c>
      <c r="B23" s="16" t="s">
        <v>40</v>
      </c>
      <c r="C23" s="13">
        <v>0</v>
      </c>
      <c r="D23" s="13">
        <v>62360</v>
      </c>
      <c r="E23" s="6">
        <v>0</v>
      </c>
      <c r="F23" s="18">
        <v>65339</v>
      </c>
      <c r="G23" s="13">
        <v>0</v>
      </c>
      <c r="H23" s="8">
        <v>0</v>
      </c>
      <c r="I23" s="13">
        <v>0</v>
      </c>
      <c r="J23" s="13">
        <v>0</v>
      </c>
      <c r="K23" s="48">
        <v>0</v>
      </c>
      <c r="L23" s="9">
        <v>0</v>
      </c>
      <c r="M23" s="10">
        <f t="shared" si="1"/>
        <v>127699</v>
      </c>
      <c r="N23" s="11">
        <f t="shared" si="0"/>
        <v>1.398431150292944E-3</v>
      </c>
    </row>
    <row r="24" spans="1:14" ht="56.25" customHeight="1" x14ac:dyDescent="0.3">
      <c r="A24" s="24">
        <v>415</v>
      </c>
      <c r="B24" s="20" t="s">
        <v>43</v>
      </c>
      <c r="C24" s="13">
        <v>0</v>
      </c>
      <c r="D24" s="13">
        <v>12595</v>
      </c>
      <c r="E24" s="6">
        <v>0</v>
      </c>
      <c r="F24" s="18">
        <v>13072</v>
      </c>
      <c r="G24" s="13">
        <v>0</v>
      </c>
      <c r="H24" s="8">
        <v>0</v>
      </c>
      <c r="I24" s="13">
        <v>11577</v>
      </c>
      <c r="J24" s="13">
        <v>0</v>
      </c>
      <c r="K24" s="48">
        <v>0</v>
      </c>
      <c r="L24" s="9">
        <v>0</v>
      </c>
      <c r="M24" s="10">
        <f t="shared" si="1"/>
        <v>37244</v>
      </c>
      <c r="N24" s="11">
        <f t="shared" si="0"/>
        <v>4.0785886938433664E-4</v>
      </c>
    </row>
    <row r="25" spans="1:14" ht="56.25" customHeight="1" x14ac:dyDescent="0.3">
      <c r="A25" s="24">
        <v>420</v>
      </c>
      <c r="B25" s="20" t="s">
        <v>41</v>
      </c>
      <c r="C25" s="13">
        <v>0</v>
      </c>
      <c r="D25" s="13">
        <v>0</v>
      </c>
      <c r="E25" s="6">
        <v>0</v>
      </c>
      <c r="F25" s="18">
        <v>0</v>
      </c>
      <c r="G25" s="13">
        <v>0</v>
      </c>
      <c r="H25" s="8">
        <v>0</v>
      </c>
      <c r="I25" s="13">
        <v>0</v>
      </c>
      <c r="J25" s="13">
        <v>0</v>
      </c>
      <c r="K25" s="48">
        <v>0</v>
      </c>
      <c r="L25" s="9">
        <v>0</v>
      </c>
      <c r="M25" s="10">
        <f t="shared" si="1"/>
        <v>0</v>
      </c>
      <c r="N25" s="11">
        <f t="shared" si="0"/>
        <v>0</v>
      </c>
    </row>
    <row r="26" spans="1:14" ht="38.25" customHeight="1" x14ac:dyDescent="0.3">
      <c r="A26" s="24">
        <v>435</v>
      </c>
      <c r="B26" s="20" t="s">
        <v>13</v>
      </c>
      <c r="C26" s="13">
        <v>0</v>
      </c>
      <c r="D26" s="13">
        <v>0</v>
      </c>
      <c r="E26" s="6">
        <v>0</v>
      </c>
      <c r="F26" s="18">
        <v>0</v>
      </c>
      <c r="G26" s="13">
        <v>0</v>
      </c>
      <c r="H26" s="8">
        <v>0</v>
      </c>
      <c r="I26" s="13">
        <v>0</v>
      </c>
      <c r="J26" s="13">
        <v>0</v>
      </c>
      <c r="K26" s="48">
        <v>0</v>
      </c>
      <c r="L26" s="9">
        <v>0</v>
      </c>
      <c r="M26" s="10">
        <f t="shared" si="1"/>
        <v>0</v>
      </c>
      <c r="N26" s="11">
        <f t="shared" si="0"/>
        <v>0</v>
      </c>
    </row>
    <row r="27" spans="1:14" ht="38" x14ac:dyDescent="0.3">
      <c r="A27" s="25">
        <v>440</v>
      </c>
      <c r="B27" s="16" t="s">
        <v>12</v>
      </c>
      <c r="C27" s="13">
        <v>0</v>
      </c>
      <c r="D27" s="13">
        <v>0</v>
      </c>
      <c r="E27" s="6">
        <v>0</v>
      </c>
      <c r="F27" s="18">
        <v>0</v>
      </c>
      <c r="G27" s="13">
        <v>0</v>
      </c>
      <c r="H27" s="8">
        <v>0</v>
      </c>
      <c r="I27" s="13">
        <v>0</v>
      </c>
      <c r="J27" s="13">
        <v>0</v>
      </c>
      <c r="K27" s="48">
        <v>0</v>
      </c>
      <c r="L27" s="9">
        <v>0</v>
      </c>
      <c r="M27" s="10">
        <f t="shared" si="1"/>
        <v>0</v>
      </c>
      <c r="N27" s="11">
        <f t="shared" si="0"/>
        <v>0</v>
      </c>
    </row>
    <row r="28" spans="1:14" ht="57" x14ac:dyDescent="0.3">
      <c r="A28" s="25">
        <v>450</v>
      </c>
      <c r="B28" s="16" t="s">
        <v>49</v>
      </c>
      <c r="C28" s="13">
        <v>0</v>
      </c>
      <c r="D28" s="13">
        <v>0</v>
      </c>
      <c r="E28" s="6">
        <v>0</v>
      </c>
      <c r="F28" s="18">
        <v>0</v>
      </c>
      <c r="G28" s="13">
        <v>0</v>
      </c>
      <c r="H28" s="8">
        <v>0</v>
      </c>
      <c r="I28" s="13">
        <v>0</v>
      </c>
      <c r="J28" s="13">
        <v>0</v>
      </c>
      <c r="K28" s="48">
        <v>0</v>
      </c>
      <c r="L28" s="9">
        <v>0</v>
      </c>
      <c r="M28" s="10">
        <f t="shared" si="1"/>
        <v>0</v>
      </c>
      <c r="N28" s="11">
        <f t="shared" si="0"/>
        <v>0</v>
      </c>
    </row>
    <row r="29" spans="1:14" ht="19" x14ac:dyDescent="0.3">
      <c r="A29" s="25">
        <v>455</v>
      </c>
      <c r="B29" s="16" t="s">
        <v>11</v>
      </c>
      <c r="C29" s="13">
        <v>0</v>
      </c>
      <c r="D29" s="13">
        <v>0</v>
      </c>
      <c r="E29" s="6">
        <v>0</v>
      </c>
      <c r="F29" s="18">
        <v>0</v>
      </c>
      <c r="G29" s="13">
        <v>0</v>
      </c>
      <c r="H29" s="8">
        <v>0</v>
      </c>
      <c r="I29" s="13">
        <v>0</v>
      </c>
      <c r="J29" s="13">
        <v>0</v>
      </c>
      <c r="K29" s="48">
        <v>0</v>
      </c>
      <c r="L29" s="9">
        <v>0</v>
      </c>
      <c r="M29" s="10">
        <f t="shared" si="1"/>
        <v>0</v>
      </c>
      <c r="N29" s="11">
        <f t="shared" si="0"/>
        <v>0</v>
      </c>
    </row>
    <row r="30" spans="1:14" ht="19" x14ac:dyDescent="0.3">
      <c r="A30" s="25">
        <v>460</v>
      </c>
      <c r="B30" s="16" t="s">
        <v>16</v>
      </c>
      <c r="C30" s="13"/>
      <c r="D30" s="13"/>
      <c r="E30" s="6"/>
      <c r="F30" s="18"/>
      <c r="G30" s="13"/>
      <c r="H30" s="8"/>
      <c r="I30" s="13"/>
      <c r="J30" s="13"/>
      <c r="K30" s="48"/>
      <c r="L30" s="9"/>
      <c r="M30" s="10"/>
      <c r="N30" s="11"/>
    </row>
    <row r="31" spans="1:14" ht="57" x14ac:dyDescent="0.3">
      <c r="A31" s="25">
        <v>465</v>
      </c>
      <c r="B31" s="16" t="s">
        <v>44</v>
      </c>
      <c r="C31" s="13">
        <v>0</v>
      </c>
      <c r="D31" s="13">
        <v>0</v>
      </c>
      <c r="E31" s="6">
        <v>0</v>
      </c>
      <c r="F31" s="18">
        <v>0</v>
      </c>
      <c r="G31" s="13">
        <v>0</v>
      </c>
      <c r="H31" s="8">
        <v>0</v>
      </c>
      <c r="I31" s="13">
        <v>0</v>
      </c>
      <c r="J31" s="13">
        <v>0</v>
      </c>
      <c r="K31" s="48">
        <v>0</v>
      </c>
      <c r="L31" s="9">
        <v>0</v>
      </c>
      <c r="M31" s="10">
        <f t="shared" si="1"/>
        <v>0</v>
      </c>
      <c r="N31" s="11">
        <f t="shared" ref="N31:N40" si="2">M31/$M$40</f>
        <v>0</v>
      </c>
    </row>
    <row r="32" spans="1:14" ht="33.75" customHeight="1" x14ac:dyDescent="0.3">
      <c r="A32" s="25">
        <v>480</v>
      </c>
      <c r="B32" s="16" t="s">
        <v>10</v>
      </c>
      <c r="C32" s="13">
        <v>0</v>
      </c>
      <c r="D32" s="13">
        <v>46278</v>
      </c>
      <c r="E32" s="6">
        <v>0</v>
      </c>
      <c r="F32" s="18">
        <v>76359</v>
      </c>
      <c r="G32" s="13">
        <v>0</v>
      </c>
      <c r="H32" s="8">
        <v>0</v>
      </c>
      <c r="I32" s="13">
        <v>0</v>
      </c>
      <c r="J32" s="13">
        <v>0</v>
      </c>
      <c r="K32" s="48">
        <v>0</v>
      </c>
      <c r="L32" s="9">
        <v>0</v>
      </c>
      <c r="M32" s="10">
        <f t="shared" si="1"/>
        <v>122637</v>
      </c>
      <c r="N32" s="11">
        <f t="shared" si="2"/>
        <v>1.3429972120257462E-3</v>
      </c>
    </row>
    <row r="33" spans="1:17" ht="19" x14ac:dyDescent="0.3">
      <c r="A33" s="25">
        <v>485</v>
      </c>
      <c r="B33" s="16" t="s">
        <v>9</v>
      </c>
      <c r="C33" s="13">
        <v>0</v>
      </c>
      <c r="D33" s="13">
        <v>2073812</v>
      </c>
      <c r="E33" s="6">
        <v>0</v>
      </c>
      <c r="F33" s="18">
        <v>3391000</v>
      </c>
      <c r="G33" s="13">
        <v>0</v>
      </c>
      <c r="H33" s="8">
        <v>0</v>
      </c>
      <c r="I33" s="13">
        <v>11589</v>
      </c>
      <c r="J33" s="13">
        <v>0</v>
      </c>
      <c r="K33" s="48">
        <v>0</v>
      </c>
      <c r="L33" s="9">
        <v>0</v>
      </c>
      <c r="M33" s="10">
        <f t="shared" si="1"/>
        <v>5476401</v>
      </c>
      <c r="N33" s="11">
        <f t="shared" si="2"/>
        <v>5.9972041675310138E-2</v>
      </c>
    </row>
    <row r="34" spans="1:17" ht="52.5" customHeight="1" x14ac:dyDescent="0.3">
      <c r="A34" s="25">
        <v>495</v>
      </c>
      <c r="B34" s="16" t="s">
        <v>8</v>
      </c>
      <c r="C34" s="13">
        <v>0</v>
      </c>
      <c r="D34" s="13">
        <v>0</v>
      </c>
      <c r="E34" s="6">
        <v>0</v>
      </c>
      <c r="F34" s="18">
        <v>0</v>
      </c>
      <c r="G34" s="13">
        <v>0</v>
      </c>
      <c r="H34" s="8">
        <v>0</v>
      </c>
      <c r="I34" s="13">
        <v>0</v>
      </c>
      <c r="J34" s="13">
        <v>0</v>
      </c>
      <c r="K34" s="48">
        <v>0</v>
      </c>
      <c r="L34" s="9">
        <v>0</v>
      </c>
      <c r="M34" s="10">
        <f t="shared" si="1"/>
        <v>0</v>
      </c>
      <c r="N34" s="11">
        <f t="shared" si="2"/>
        <v>0</v>
      </c>
    </row>
    <row r="35" spans="1:17" ht="76" x14ac:dyDescent="0.3">
      <c r="A35" s="25">
        <v>496</v>
      </c>
      <c r="B35" s="16" t="s">
        <v>48</v>
      </c>
      <c r="C35" s="13">
        <v>0</v>
      </c>
      <c r="D35" s="13">
        <v>0</v>
      </c>
      <c r="E35" s="6">
        <v>0</v>
      </c>
      <c r="F35" s="18">
        <v>0</v>
      </c>
      <c r="G35" s="13">
        <v>0</v>
      </c>
      <c r="H35" s="8">
        <v>0</v>
      </c>
      <c r="I35" s="13">
        <v>0</v>
      </c>
      <c r="J35" s="13">
        <v>0</v>
      </c>
      <c r="K35" s="48">
        <v>0</v>
      </c>
      <c r="L35" s="9">
        <v>0</v>
      </c>
      <c r="M35" s="10">
        <f t="shared" si="1"/>
        <v>0</v>
      </c>
      <c r="N35" s="11">
        <f t="shared" si="2"/>
        <v>0</v>
      </c>
    </row>
    <row r="36" spans="1:17" ht="38" x14ac:dyDescent="0.3">
      <c r="A36" s="25">
        <v>498</v>
      </c>
      <c r="B36" s="16" t="s">
        <v>45</v>
      </c>
      <c r="C36" s="13">
        <v>0</v>
      </c>
      <c r="D36" s="13">
        <v>342457</v>
      </c>
      <c r="E36" s="6">
        <v>0</v>
      </c>
      <c r="F36" s="13">
        <v>308211</v>
      </c>
      <c r="G36" s="13">
        <v>0</v>
      </c>
      <c r="H36" s="23">
        <v>0</v>
      </c>
      <c r="I36" s="13">
        <v>0</v>
      </c>
      <c r="J36" s="13">
        <v>0</v>
      </c>
      <c r="K36" s="48">
        <v>0</v>
      </c>
      <c r="L36" s="9">
        <v>0</v>
      </c>
      <c r="M36" s="10">
        <f t="shared" si="1"/>
        <v>650668</v>
      </c>
      <c r="N36" s="11">
        <f t="shared" si="2"/>
        <v>7.1254622173925345E-3</v>
      </c>
    </row>
    <row r="37" spans="1:17" ht="57" x14ac:dyDescent="0.3">
      <c r="A37" s="27" t="s">
        <v>7</v>
      </c>
      <c r="B37" s="19" t="s">
        <v>6</v>
      </c>
      <c r="C37" s="32">
        <v>0</v>
      </c>
      <c r="D37" s="32">
        <v>438251</v>
      </c>
      <c r="E37" s="33">
        <v>0</v>
      </c>
      <c r="F37" s="32">
        <v>0</v>
      </c>
      <c r="G37" s="32">
        <v>0</v>
      </c>
      <c r="H37" s="34">
        <v>0</v>
      </c>
      <c r="I37" s="32">
        <v>0</v>
      </c>
      <c r="J37" s="32">
        <v>22243</v>
      </c>
      <c r="K37" s="50">
        <v>4459</v>
      </c>
      <c r="L37" s="9">
        <v>0</v>
      </c>
      <c r="M37" s="10">
        <f t="shared" si="1"/>
        <v>464953</v>
      </c>
      <c r="N37" s="11">
        <f t="shared" si="2"/>
        <v>5.0916981231031973E-3</v>
      </c>
      <c r="P37" s="3"/>
    </row>
    <row r="38" spans="1:17" ht="19" x14ac:dyDescent="0.3">
      <c r="A38" s="28"/>
      <c r="B38" s="16" t="s">
        <v>50</v>
      </c>
      <c r="C38" s="13">
        <v>0</v>
      </c>
      <c r="D38" s="13">
        <v>0</v>
      </c>
      <c r="E38" s="21">
        <v>0</v>
      </c>
      <c r="F38" s="13">
        <v>0</v>
      </c>
      <c r="G38" s="13">
        <v>0</v>
      </c>
      <c r="H38" s="14">
        <v>0</v>
      </c>
      <c r="I38" s="13">
        <v>0</v>
      </c>
      <c r="J38" s="13">
        <f>10531+2796997</f>
        <v>2807528</v>
      </c>
      <c r="K38" s="13">
        <f>559404+2664</f>
        <v>562068</v>
      </c>
      <c r="L38" s="9">
        <v>0</v>
      </c>
      <c r="M38" s="10">
        <f t="shared" si="1"/>
        <v>3369596</v>
      </c>
      <c r="N38" s="11">
        <f t="shared" si="2"/>
        <v>3.6900429997905257E-2</v>
      </c>
      <c r="P38" s="3"/>
    </row>
    <row r="39" spans="1:17" ht="25.5" customHeight="1" thickBot="1" x14ac:dyDescent="0.35">
      <c r="A39" s="28"/>
      <c r="B39" s="19" t="s">
        <v>5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9">
        <v>0</v>
      </c>
      <c r="M39" s="10">
        <f t="shared" si="1"/>
        <v>0</v>
      </c>
      <c r="N39" s="11">
        <f t="shared" si="2"/>
        <v>0</v>
      </c>
      <c r="P39" s="2"/>
      <c r="Q39" s="3"/>
    </row>
    <row r="40" spans="1:17" s="31" customFormat="1" ht="21" thickTop="1" thickBot="1" x14ac:dyDescent="0.35">
      <c r="A40" s="114" t="s">
        <v>4</v>
      </c>
      <c r="B40" s="115"/>
      <c r="C40" s="41">
        <f>SUM(C4:C39)</f>
        <v>466280</v>
      </c>
      <c r="D40" s="41">
        <f t="shared" ref="D40:L40" si="3">SUM(D4:D39)</f>
        <v>34617861</v>
      </c>
      <c r="E40" s="41">
        <f t="shared" si="3"/>
        <v>769361</v>
      </c>
      <c r="F40" s="41">
        <f t="shared" si="3"/>
        <v>45068182</v>
      </c>
      <c r="G40" s="41">
        <f t="shared" si="3"/>
        <v>3205347</v>
      </c>
      <c r="H40" s="41">
        <f t="shared" si="3"/>
        <v>2.66</v>
      </c>
      <c r="I40" s="41">
        <f t="shared" si="3"/>
        <v>1309467</v>
      </c>
      <c r="J40" s="41">
        <f t="shared" si="3"/>
        <v>4897744</v>
      </c>
      <c r="K40" s="41">
        <f t="shared" si="3"/>
        <v>980656</v>
      </c>
      <c r="L40" s="41">
        <f t="shared" si="3"/>
        <v>1000</v>
      </c>
      <c r="M40" s="41">
        <f>SUM(M4:M39)</f>
        <v>91315900.659999996</v>
      </c>
      <c r="N40" s="51">
        <f t="shared" si="2"/>
        <v>1</v>
      </c>
    </row>
    <row r="41" spans="1:17" ht="6" customHeight="1" thickBot="1" x14ac:dyDescent="0.35">
      <c r="A41" s="4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22"/>
      <c r="P41" s="3"/>
    </row>
    <row r="42" spans="1:17" ht="22.5" customHeight="1" thickTop="1" thickBot="1" x14ac:dyDescent="0.35">
      <c r="A42" s="116" t="s">
        <v>3</v>
      </c>
      <c r="B42" s="117"/>
      <c r="C42" s="38">
        <v>43247364.001627132</v>
      </c>
      <c r="D42" s="38">
        <v>98823222.756644413</v>
      </c>
      <c r="E42" s="39">
        <v>58844569.595006108</v>
      </c>
      <c r="F42" s="39">
        <v>62102348.612195812</v>
      </c>
      <c r="G42" s="39">
        <v>19166372.424213149</v>
      </c>
      <c r="H42" s="39">
        <v>2299366.8853279399</v>
      </c>
      <c r="I42" s="39">
        <v>26070053.157717668</v>
      </c>
      <c r="J42" s="36">
        <v>0</v>
      </c>
      <c r="K42" s="36">
        <v>0</v>
      </c>
      <c r="L42" s="36">
        <v>7945017.8138270751</v>
      </c>
      <c r="M42" s="39">
        <v>326401783.87369335</v>
      </c>
      <c r="N42" s="37"/>
    </row>
    <row r="43" spans="1:17" s="31" customFormat="1" ht="21" thickTop="1" thickBot="1" x14ac:dyDescent="0.35">
      <c r="A43" s="118" t="s">
        <v>2</v>
      </c>
      <c r="B43" s="119"/>
      <c r="C43" s="43">
        <f>C40/C42</f>
        <v>1.0781697584677225E-2</v>
      </c>
      <c r="D43" s="43">
        <f t="shared" ref="D43:L43" si="4">D40/D42</f>
        <v>0.35030087093240903</v>
      </c>
      <c r="E43" s="43">
        <f t="shared" si="4"/>
        <v>1.3074460486244978E-2</v>
      </c>
      <c r="F43" s="43">
        <f>F40/F42</f>
        <v>0.72570817379923369</v>
      </c>
      <c r="G43" s="43">
        <f t="shared" si="4"/>
        <v>0.16723806305415626</v>
      </c>
      <c r="H43" s="43">
        <f t="shared" si="4"/>
        <v>1.1568401793438137E-6</v>
      </c>
      <c r="I43" s="43">
        <f t="shared" si="4"/>
        <v>5.0228781356065282E-2</v>
      </c>
      <c r="J43" s="43" t="e">
        <f t="shared" si="4"/>
        <v>#DIV/0!</v>
      </c>
      <c r="K43" s="43" t="e">
        <f t="shared" si="4"/>
        <v>#DIV/0!</v>
      </c>
      <c r="L43" s="43">
        <f t="shared" si="4"/>
        <v>1.2586504189577205E-4</v>
      </c>
      <c r="M43" s="43">
        <f>M40/M42</f>
        <v>0.27976532351102656</v>
      </c>
      <c r="N43" s="44"/>
    </row>
    <row r="45" spans="1:17" x14ac:dyDescent="0.2">
      <c r="D45" s="2"/>
      <c r="I45" s="2"/>
      <c r="L45" s="2"/>
      <c r="M45" s="2"/>
    </row>
    <row r="46" spans="1:17" x14ac:dyDescent="0.2">
      <c r="D46" s="3"/>
      <c r="I46" s="3"/>
      <c r="M46" s="3"/>
    </row>
    <row r="47" spans="1:17" x14ac:dyDescent="0.2">
      <c r="M47" s="2"/>
    </row>
    <row r="50" spans="13:13" x14ac:dyDescent="0.2">
      <c r="M50" s="3"/>
    </row>
  </sheetData>
  <mergeCells count="9">
    <mergeCell ref="A40:B40"/>
    <mergeCell ref="A42:B42"/>
    <mergeCell ref="A43:B43"/>
    <mergeCell ref="A1:N1"/>
    <mergeCell ref="A2:A3"/>
    <mergeCell ref="B2:B3"/>
    <mergeCell ref="C2:L2"/>
    <mergeCell ref="M2:M3"/>
    <mergeCell ref="N2:N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24" workbookViewId="0">
      <pane xSplit="1" ySplit="8" topLeftCell="G32" activePane="topRight" state="frozen"/>
      <selection activeCell="A24" sqref="A24"/>
      <selection pane="topRight" activeCell="K31" sqref="K31"/>
      <selection pane="bottomLeft" activeCell="A32" sqref="A32"/>
      <selection pane="bottomRight"/>
    </sheetView>
  </sheetViews>
  <sheetFormatPr baseColWidth="10" defaultColWidth="8.83203125" defaultRowHeight="14" x14ac:dyDescent="0.2"/>
  <cols>
    <col min="1" max="1" width="11.83203125" style="29" customWidth="1"/>
    <col min="2" max="2" width="25.5" style="1" customWidth="1"/>
    <col min="3" max="3" width="15.5" style="2" customWidth="1"/>
    <col min="4" max="4" width="19.5" style="1" customWidth="1"/>
    <col min="5" max="5" width="15.33203125" style="1" customWidth="1"/>
    <col min="6" max="6" width="20" style="1" customWidth="1"/>
    <col min="7" max="7" width="20.6640625" style="1" customWidth="1"/>
    <col min="8" max="8" width="18.1640625" style="1" customWidth="1"/>
    <col min="9" max="9" width="18.83203125" style="1" customWidth="1"/>
    <col min="10" max="11" width="17.33203125" style="1" customWidth="1"/>
    <col min="12" max="12" width="15.33203125" style="1" bestFit="1" customWidth="1"/>
    <col min="13" max="13" width="16.83203125" style="1" bestFit="1" customWidth="1"/>
    <col min="14" max="14" width="16.33203125" style="1" customWidth="1"/>
    <col min="15" max="15" width="16" style="1" bestFit="1" customWidth="1"/>
    <col min="16" max="16" width="15" style="1" bestFit="1" customWidth="1"/>
    <col min="17" max="17" width="14.5" style="1" bestFit="1" customWidth="1"/>
    <col min="18" max="16384" width="8.83203125" style="1"/>
  </cols>
  <sheetData>
    <row r="1" spans="1:14" ht="30" thickBot="1" x14ac:dyDescent="0.4">
      <c r="A1" s="131" t="s">
        <v>76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20" thickBot="1" x14ac:dyDescent="0.35">
      <c r="A2" s="121" t="s">
        <v>36</v>
      </c>
      <c r="B2" s="123" t="s">
        <v>35</v>
      </c>
      <c r="C2" s="125" t="s">
        <v>34</v>
      </c>
      <c r="D2" s="126"/>
      <c r="E2" s="126"/>
      <c r="F2" s="126"/>
      <c r="G2" s="126"/>
      <c r="H2" s="126"/>
      <c r="I2" s="126"/>
      <c r="J2" s="126"/>
      <c r="K2" s="126"/>
      <c r="L2" s="126"/>
      <c r="M2" s="127" t="s">
        <v>4</v>
      </c>
      <c r="N2" s="129" t="s">
        <v>30</v>
      </c>
    </row>
    <row r="3" spans="1:14" s="57" customFormat="1" ht="58.5" customHeight="1" thickTop="1" thickBot="1" x14ac:dyDescent="0.35">
      <c r="A3" s="122"/>
      <c r="B3" s="124"/>
      <c r="C3" s="54" t="s">
        <v>1</v>
      </c>
      <c r="D3" s="55" t="s">
        <v>0</v>
      </c>
      <c r="E3" s="55" t="s">
        <v>37</v>
      </c>
      <c r="F3" s="55" t="s">
        <v>38</v>
      </c>
      <c r="G3" s="55" t="s">
        <v>46</v>
      </c>
      <c r="H3" s="55" t="s">
        <v>33</v>
      </c>
      <c r="I3" s="56" t="s">
        <v>32</v>
      </c>
      <c r="J3" s="55" t="s">
        <v>31</v>
      </c>
      <c r="K3" s="56" t="s">
        <v>52</v>
      </c>
      <c r="L3" s="56" t="s">
        <v>51</v>
      </c>
      <c r="M3" s="128"/>
      <c r="N3" s="130"/>
    </row>
    <row r="4" spans="1:14" ht="24.75" customHeight="1" x14ac:dyDescent="0.3">
      <c r="A4" s="24">
        <v>110</v>
      </c>
      <c r="B4" s="4" t="s">
        <v>29</v>
      </c>
      <c r="C4" s="5">
        <f>JULY!C4+AUG!C4+SEPT!C4</f>
        <v>0</v>
      </c>
      <c r="D4" s="5">
        <f>JULY!D4+AUG!D4+SEPT!D4</f>
        <v>316377</v>
      </c>
      <c r="E4" s="5">
        <f>JULY!E4+AUG!E4+SEPT!E4</f>
        <v>0</v>
      </c>
      <c r="F4" s="5">
        <f>JULY!F4+AUG!F4+SEPT!F4</f>
        <v>331505</v>
      </c>
      <c r="G4" s="5">
        <f>JULY!G4+AUG!G4+SEPT!G4</f>
        <v>0</v>
      </c>
      <c r="H4" s="5">
        <f>JULY!H4+AUG!H4+SEPT!H4</f>
        <v>0</v>
      </c>
      <c r="I4" s="5">
        <f>JULY!I4+AUG!I4+SEPT!I4</f>
        <v>64918</v>
      </c>
      <c r="J4" s="5">
        <f>JULY!J4+AUG!J4+SEPT!J4</f>
        <v>0</v>
      </c>
      <c r="K4" s="5">
        <f>JULY!K4+AUG!K4+SEPT!K4</f>
        <v>3793</v>
      </c>
      <c r="L4" s="5">
        <f>JULY!L4+AUG!L4+SEPT!L4</f>
        <v>2000</v>
      </c>
      <c r="M4" s="10">
        <f>SUM(C4:L4)</f>
        <v>718593</v>
      </c>
      <c r="N4" s="11">
        <f t="shared" ref="N4:N40" si="0">M4/$M$40</f>
        <v>1.9553699468902092E-3</v>
      </c>
    </row>
    <row r="5" spans="1:14" ht="24.75" customHeight="1" x14ac:dyDescent="0.3">
      <c r="A5" s="25">
        <v>111</v>
      </c>
      <c r="B5" s="12" t="s">
        <v>28</v>
      </c>
      <c r="C5" s="5">
        <f>JULY!C5+AUG!C5+SEPT!C5</f>
        <v>595270</v>
      </c>
      <c r="D5" s="5">
        <f>JULY!D5+AUG!D5+SEPT!D5</f>
        <v>14862069</v>
      </c>
      <c r="E5" s="5">
        <f>JULY!E5+AUG!E5+SEPT!E5</f>
        <v>982196</v>
      </c>
      <c r="F5" s="5">
        <f>JULY!F5+AUG!F5+SEPT!F5</f>
        <v>16629325</v>
      </c>
      <c r="G5" s="5">
        <f>JULY!G5+AUG!G5+SEPT!G5</f>
        <v>3351056</v>
      </c>
      <c r="H5" s="5">
        <f>JULY!H5+AUG!H5+SEPT!H5</f>
        <v>0</v>
      </c>
      <c r="I5" s="5">
        <f>JULY!I5+AUG!I5+SEPT!I5</f>
        <v>6386101</v>
      </c>
      <c r="J5" s="5">
        <f>JULY!J5+AUG!J5+SEPT!J5</f>
        <v>2161987</v>
      </c>
      <c r="K5" s="5">
        <f>JULY!K5+AUG!K5+SEPT!K5</f>
        <v>432440</v>
      </c>
      <c r="L5" s="5">
        <f>JULY!L5+AUG!L5+SEPT!L5</f>
        <v>0</v>
      </c>
      <c r="M5" s="10">
        <f t="shared" ref="M5:M36" si="1">SUM(C5:L5)</f>
        <v>45400444</v>
      </c>
      <c r="N5" s="11">
        <f t="shared" si="0"/>
        <v>0.12353956102142925</v>
      </c>
    </row>
    <row r="6" spans="1:14" ht="38" x14ac:dyDescent="0.3">
      <c r="A6" s="25">
        <v>112</v>
      </c>
      <c r="B6" s="12" t="s">
        <v>27</v>
      </c>
      <c r="C6" s="5">
        <f>JULY!C6+AUG!C6+SEPT!C6</f>
        <v>0</v>
      </c>
      <c r="D6" s="5">
        <f>JULY!D6+AUG!D6+SEPT!D6</f>
        <v>24155</v>
      </c>
      <c r="E6" s="5">
        <f>JULY!E6+AUG!E6+SEPT!E6</f>
        <v>0</v>
      </c>
      <c r="F6" s="5">
        <f>JULY!F6+AUG!F6+SEPT!F6</f>
        <v>27290</v>
      </c>
      <c r="G6" s="5">
        <f>JULY!G6+AUG!G6+SEPT!G6</f>
        <v>1873</v>
      </c>
      <c r="H6" s="5">
        <f>JULY!H6+AUG!H6+SEPT!H6</f>
        <v>0</v>
      </c>
      <c r="I6" s="5">
        <f>JULY!I6+AUG!I6+SEPT!I6</f>
        <v>37003</v>
      </c>
      <c r="J6" s="5">
        <f>JULY!J6+AUG!J6+SEPT!J6</f>
        <v>1208</v>
      </c>
      <c r="K6" s="5">
        <f>JULY!K6+AUG!K6+SEPT!K6</f>
        <v>242</v>
      </c>
      <c r="L6" s="5">
        <f>JULY!L6+AUG!L6+SEPT!L6</f>
        <v>0</v>
      </c>
      <c r="M6" s="10">
        <f t="shared" si="1"/>
        <v>91771</v>
      </c>
      <c r="N6" s="11">
        <f t="shared" si="0"/>
        <v>2.497189026278594E-4</v>
      </c>
    </row>
    <row r="7" spans="1:14" ht="38" x14ac:dyDescent="0.3">
      <c r="A7" s="25">
        <v>113</v>
      </c>
      <c r="B7" s="12" t="s">
        <v>26</v>
      </c>
      <c r="C7" s="5">
        <f>JULY!C7+AUG!C7+SEPT!C7</f>
        <v>0</v>
      </c>
      <c r="D7" s="5">
        <f>JULY!D7+AUG!D7+SEPT!D7</f>
        <v>0</v>
      </c>
      <c r="E7" s="5">
        <f>JULY!E7+AUG!E7+SEPT!E7</f>
        <v>0</v>
      </c>
      <c r="F7" s="5">
        <f>JULY!F7+AUG!F7+SEPT!F7</f>
        <v>0</v>
      </c>
      <c r="G7" s="5">
        <f>JULY!G7+AUG!G7+SEPT!G7</f>
        <v>0</v>
      </c>
      <c r="H7" s="5">
        <f>JULY!H7+AUG!H7+SEPT!H7</f>
        <v>0</v>
      </c>
      <c r="I7" s="5">
        <f>JULY!I7+AUG!I7+SEPT!I7</f>
        <v>0</v>
      </c>
      <c r="J7" s="5">
        <f>JULY!J7+AUG!J7+SEPT!J7</f>
        <v>0</v>
      </c>
      <c r="K7" s="5">
        <f>JULY!K7+AUG!K7+SEPT!K7</f>
        <v>0</v>
      </c>
      <c r="L7" s="5">
        <f>JULY!L7+AUG!L7+SEPT!L7</f>
        <v>0</v>
      </c>
      <c r="M7" s="10">
        <f t="shared" si="1"/>
        <v>0</v>
      </c>
      <c r="N7" s="11">
        <f t="shared" si="0"/>
        <v>0</v>
      </c>
    </row>
    <row r="8" spans="1:14" ht="27" customHeight="1" x14ac:dyDescent="0.3">
      <c r="A8" s="25">
        <v>140</v>
      </c>
      <c r="B8" s="12" t="s">
        <v>25</v>
      </c>
      <c r="C8" s="5">
        <f>JULY!C8+AUG!C8+SEPT!C8</f>
        <v>919549</v>
      </c>
      <c r="D8" s="5">
        <f>JULY!D8+AUG!D8+SEPT!D8</f>
        <v>8433772</v>
      </c>
      <c r="E8" s="5">
        <f>JULY!E8+AUG!E8+SEPT!E8</f>
        <v>1517257</v>
      </c>
      <c r="F8" s="5">
        <f>JULY!F8+AUG!F8+SEPT!F8</f>
        <v>13559759</v>
      </c>
      <c r="G8" s="5">
        <f>JULY!G8+AUG!G8+SEPT!G8</f>
        <v>1651778</v>
      </c>
      <c r="H8" s="5">
        <f>JULY!H8+AUG!H8+SEPT!H8</f>
        <v>0</v>
      </c>
      <c r="I8" s="5">
        <f>JULY!I8+AUG!I8+SEPT!I8</f>
        <v>1725299</v>
      </c>
      <c r="J8" s="5">
        <f>JULY!J8+AUG!J8+SEPT!J8</f>
        <v>1065681</v>
      </c>
      <c r="K8" s="5">
        <f>JULY!K8+AUG!K8+SEPT!K8</f>
        <v>212650</v>
      </c>
      <c r="L8" s="5">
        <f>JULY!L8+AUG!L8+SEPT!L8</f>
        <v>3000</v>
      </c>
      <c r="M8" s="10">
        <f t="shared" si="1"/>
        <v>29088745</v>
      </c>
      <c r="N8" s="11">
        <f t="shared" si="0"/>
        <v>7.9153648540624288E-2</v>
      </c>
    </row>
    <row r="9" spans="1:14" ht="37.5" customHeight="1" x14ac:dyDescent="0.3">
      <c r="A9" s="25">
        <v>300</v>
      </c>
      <c r="B9" s="16" t="s">
        <v>24</v>
      </c>
      <c r="C9" s="5">
        <f>JULY!C9+AUG!C9+SEPT!C9</f>
        <v>0</v>
      </c>
      <c r="D9" s="5">
        <f>JULY!D9+AUG!D9+SEPT!D9</f>
        <v>0</v>
      </c>
      <c r="E9" s="5">
        <f>JULY!E9+AUG!E9+SEPT!E9</f>
        <v>0</v>
      </c>
      <c r="F9" s="5">
        <f>JULY!F9+AUG!F9+SEPT!F9</f>
        <v>0</v>
      </c>
      <c r="G9" s="5">
        <f>JULY!G9+AUG!G9+SEPT!G9</f>
        <v>0</v>
      </c>
      <c r="H9" s="5">
        <f>JULY!H9+AUG!H9+SEPT!H9</f>
        <v>0</v>
      </c>
      <c r="I9" s="5">
        <f>JULY!I9+AUG!I9+SEPT!I9</f>
        <v>0</v>
      </c>
      <c r="J9" s="5">
        <f>JULY!J9+AUG!J9+SEPT!J9</f>
        <v>0</v>
      </c>
      <c r="K9" s="5">
        <f>JULY!K9+AUG!K9+SEPT!K9</f>
        <v>0</v>
      </c>
      <c r="L9" s="5">
        <f>JULY!L9+AUG!L9+SEPT!L9</f>
        <v>0</v>
      </c>
      <c r="M9" s="10">
        <f t="shared" si="1"/>
        <v>0</v>
      </c>
      <c r="N9" s="11">
        <f t="shared" si="0"/>
        <v>0</v>
      </c>
    </row>
    <row r="10" spans="1:14" ht="38" x14ac:dyDescent="0.3">
      <c r="A10" s="25">
        <v>310</v>
      </c>
      <c r="B10" s="12" t="s">
        <v>23</v>
      </c>
      <c r="C10" s="5">
        <f>JULY!C10+AUG!C10+SEPT!C10</f>
        <v>208955</v>
      </c>
      <c r="D10" s="5">
        <f>JULY!D10+AUG!D10+SEPT!D10</f>
        <v>18121814</v>
      </c>
      <c r="E10" s="5">
        <f>JULY!E10+AUG!E10+SEPT!E10</f>
        <v>344775</v>
      </c>
      <c r="F10" s="5">
        <f>JULY!F10+AUG!F10+SEPT!F10</f>
        <v>40781705</v>
      </c>
      <c r="G10" s="5">
        <f>JULY!G10+AUG!G10+SEPT!G10</f>
        <v>4824045</v>
      </c>
      <c r="H10" s="5">
        <f>JULY!H10+AUG!H10+SEPT!H10</f>
        <v>0</v>
      </c>
      <c r="I10" s="5">
        <f>JULY!I10+AUG!I10+SEPT!I10</f>
        <v>133658</v>
      </c>
      <c r="J10" s="5">
        <f>JULY!J10+AUG!J10+SEPT!J10</f>
        <v>3119390</v>
      </c>
      <c r="K10" s="5">
        <f>JULY!K10+AUG!K10+SEPT!K10</f>
        <v>623932</v>
      </c>
      <c r="L10" s="5">
        <f>JULY!L10+AUG!L10+SEPT!L10</f>
        <v>1000</v>
      </c>
      <c r="M10" s="10">
        <f t="shared" si="1"/>
        <v>68159274</v>
      </c>
      <c r="N10" s="11">
        <f t="shared" si="0"/>
        <v>0.18546882029390099</v>
      </c>
    </row>
    <row r="11" spans="1:14" ht="33" customHeight="1" x14ac:dyDescent="0.3">
      <c r="A11" s="25">
        <v>320</v>
      </c>
      <c r="B11" s="12" t="s">
        <v>22</v>
      </c>
      <c r="C11" s="5">
        <f>JULY!C11+AUG!C11+SEPT!C11</f>
        <v>266408</v>
      </c>
      <c r="D11" s="5">
        <f>JULY!D11+AUG!D11+SEPT!D11</f>
        <v>7616472</v>
      </c>
      <c r="E11" s="5">
        <f>JULY!E11+AUG!E11+SEPT!E11</f>
        <v>453326</v>
      </c>
      <c r="F11" s="5">
        <f>JULY!F11+AUG!F11+SEPT!F11</f>
        <v>5558176</v>
      </c>
      <c r="G11" s="5">
        <f>JULY!G11+AUG!G11+SEPT!G11</f>
        <v>0</v>
      </c>
      <c r="H11" s="5">
        <f>JULY!H11+AUG!H11+SEPT!H11</f>
        <v>0</v>
      </c>
      <c r="I11" s="5">
        <f>JULY!I11+AUG!I11+SEPT!I11</f>
        <v>956699</v>
      </c>
      <c r="J11" s="5">
        <f>JULY!J11+AUG!J11+SEPT!J11</f>
        <v>0</v>
      </c>
      <c r="K11" s="5">
        <f>JULY!K11+AUG!K11+SEPT!K11</f>
        <v>0</v>
      </c>
      <c r="L11" s="5">
        <f>JULY!L11+AUG!L11+SEPT!L11</f>
        <v>2000</v>
      </c>
      <c r="M11" s="10">
        <f t="shared" si="1"/>
        <v>14853081</v>
      </c>
      <c r="N11" s="11">
        <f t="shared" si="0"/>
        <v>4.0416853776930717E-2</v>
      </c>
    </row>
    <row r="12" spans="1:14" ht="38" x14ac:dyDescent="0.3">
      <c r="A12" s="25">
        <v>321</v>
      </c>
      <c r="B12" s="12" t="s">
        <v>21</v>
      </c>
      <c r="C12" s="5">
        <f>JULY!C12+AUG!C12+SEPT!C12</f>
        <v>0</v>
      </c>
      <c r="D12" s="5">
        <f>JULY!D12+AUG!D12+SEPT!D12</f>
        <v>53254133</v>
      </c>
      <c r="E12" s="5">
        <f>JULY!E12+AUG!E12+SEPT!E12</f>
        <v>0</v>
      </c>
      <c r="F12" s="5">
        <f>JULY!F12+AUG!F12+SEPT!F12</f>
        <v>48460763</v>
      </c>
      <c r="G12" s="5">
        <f>JULY!G12+AUG!G12+SEPT!G12</f>
        <v>0</v>
      </c>
      <c r="H12" s="5">
        <f>JULY!H12+AUG!H12+SEPT!H12</f>
        <v>0</v>
      </c>
      <c r="I12" s="5">
        <f>JULY!I12+AUG!I12+SEPT!I12</f>
        <v>397</v>
      </c>
      <c r="J12" s="5">
        <f>JULY!J12+AUG!J12+SEPT!J12</f>
        <v>0</v>
      </c>
      <c r="K12" s="5">
        <f>JULY!K12+AUG!K12+SEPT!K12</f>
        <v>0</v>
      </c>
      <c r="L12" s="5">
        <f>JULY!L12+AUG!L12+SEPT!L12</f>
        <v>0</v>
      </c>
      <c r="M12" s="10">
        <f t="shared" si="1"/>
        <v>101715293</v>
      </c>
      <c r="N12" s="11">
        <f t="shared" si="0"/>
        <v>0.27677840873948406</v>
      </c>
    </row>
    <row r="13" spans="1:14" ht="39" customHeight="1" x14ac:dyDescent="0.3">
      <c r="A13" s="25">
        <v>322</v>
      </c>
      <c r="B13" s="12" t="s">
        <v>20</v>
      </c>
      <c r="C13" s="5">
        <f>JULY!C13+AUG!C13+SEPT!C13</f>
        <v>0</v>
      </c>
      <c r="D13" s="5">
        <f>JULY!D13+AUG!D13+SEPT!D13</f>
        <v>0</v>
      </c>
      <c r="E13" s="5">
        <f>JULY!E13+AUG!E13+SEPT!E13</f>
        <v>0</v>
      </c>
      <c r="F13" s="5">
        <f>JULY!F13+AUG!F13+SEPT!F13</f>
        <v>539833</v>
      </c>
      <c r="G13" s="5">
        <f>JULY!G13+AUG!G13+SEPT!G13</f>
        <v>0</v>
      </c>
      <c r="H13" s="5">
        <f>JULY!H13+AUG!H13+SEPT!H13</f>
        <v>0</v>
      </c>
      <c r="I13" s="5">
        <f>JULY!I13+AUG!I13+SEPT!I13</f>
        <v>0</v>
      </c>
      <c r="J13" s="5">
        <f>JULY!J13+AUG!J13+SEPT!J13</f>
        <v>0</v>
      </c>
      <c r="K13" s="5">
        <f>JULY!K13+AUG!K13+SEPT!K13</f>
        <v>0</v>
      </c>
      <c r="L13" s="5">
        <f>JULY!L13+AUG!L13+SEPT!L13</f>
        <v>0</v>
      </c>
      <c r="M13" s="10">
        <f t="shared" si="1"/>
        <v>539833</v>
      </c>
      <c r="N13" s="11">
        <f t="shared" si="0"/>
        <v>1.4689444853200383E-3</v>
      </c>
    </row>
    <row r="14" spans="1:14" ht="38" x14ac:dyDescent="0.3">
      <c r="A14" s="25">
        <v>325</v>
      </c>
      <c r="B14" s="12" t="s">
        <v>39</v>
      </c>
      <c r="C14" s="5">
        <f>JULY!C14+AUG!C14+SEPT!C14</f>
        <v>0</v>
      </c>
      <c r="D14" s="5">
        <f>JULY!D14+AUG!D14+SEPT!D14</f>
        <v>110673</v>
      </c>
      <c r="E14" s="5">
        <f>JULY!E14+AUG!E14+SEPT!E14</f>
        <v>0</v>
      </c>
      <c r="F14" s="5">
        <f>JULY!F14+AUG!F14+SEPT!F14</f>
        <v>152245</v>
      </c>
      <c r="G14" s="5">
        <f>JULY!G14+AUG!G14+SEPT!G14</f>
        <v>0</v>
      </c>
      <c r="H14" s="5">
        <f>JULY!H14+AUG!H14+SEPT!H14</f>
        <v>14337</v>
      </c>
      <c r="I14" s="5">
        <f>JULY!I14+AUG!I14+SEPT!I14</f>
        <v>350925</v>
      </c>
      <c r="J14" s="5">
        <f>JULY!J14+AUG!J14+SEPT!J14</f>
        <v>0</v>
      </c>
      <c r="K14" s="5">
        <f>JULY!K14+AUG!K14+SEPT!K14</f>
        <v>0</v>
      </c>
      <c r="L14" s="5">
        <f>JULY!L14+AUG!L14+SEPT!L14</f>
        <v>0</v>
      </c>
      <c r="M14" s="10">
        <f t="shared" si="1"/>
        <v>628180</v>
      </c>
      <c r="N14" s="11">
        <f t="shared" si="0"/>
        <v>1.7093463104114451E-3</v>
      </c>
    </row>
    <row r="15" spans="1:14" ht="33" customHeight="1" x14ac:dyDescent="0.3">
      <c r="A15" s="25">
        <v>330</v>
      </c>
      <c r="B15" s="16" t="s">
        <v>19</v>
      </c>
      <c r="C15" s="5">
        <f>JULY!C15+AUG!C15+SEPT!C15</f>
        <v>0</v>
      </c>
      <c r="D15" s="5">
        <f>JULY!D15+AUG!D15+SEPT!D15</f>
        <v>26552276</v>
      </c>
      <c r="E15" s="5">
        <f>JULY!E15+AUG!E15+SEPT!E15</f>
        <v>0</v>
      </c>
      <c r="F15" s="5">
        <f>JULY!F15+AUG!F15+SEPT!F15</f>
        <v>0</v>
      </c>
      <c r="G15" s="5">
        <f>JULY!G15+AUG!G15+SEPT!G15</f>
        <v>0</v>
      </c>
      <c r="H15" s="5">
        <f>JULY!H15+AUG!H15+SEPT!H15</f>
        <v>0</v>
      </c>
      <c r="I15" s="5">
        <f>JULY!I15+AUG!I15+SEPT!I15</f>
        <v>0</v>
      </c>
      <c r="J15" s="5">
        <f>JULY!J15+AUG!J15+SEPT!J15</f>
        <v>0</v>
      </c>
      <c r="K15" s="5">
        <f>JULY!K15+AUG!K15+SEPT!K15</f>
        <v>0</v>
      </c>
      <c r="L15" s="5">
        <f>JULY!L15+AUG!L15+SEPT!L15</f>
        <v>0</v>
      </c>
      <c r="M15" s="10">
        <f t="shared" si="1"/>
        <v>26552276</v>
      </c>
      <c r="N15" s="11">
        <f t="shared" si="0"/>
        <v>7.225163967911484E-2</v>
      </c>
    </row>
    <row r="16" spans="1:14" ht="38" x14ac:dyDescent="0.3">
      <c r="A16" s="25">
        <v>331</v>
      </c>
      <c r="B16" s="16" t="s">
        <v>42</v>
      </c>
      <c r="C16" s="5">
        <f>JULY!C16+AUG!C16+SEPT!C16</f>
        <v>0</v>
      </c>
      <c r="D16" s="5">
        <f>JULY!D16+AUG!D16+SEPT!D16</f>
        <v>0</v>
      </c>
      <c r="E16" s="5">
        <f>JULY!E16+AUG!E16+SEPT!E16</f>
        <v>0</v>
      </c>
      <c r="F16" s="5">
        <f>JULY!F16+AUG!F16+SEPT!F16</f>
        <v>0</v>
      </c>
      <c r="G16" s="5">
        <f>JULY!G16+AUG!G16+SEPT!G16</f>
        <v>0</v>
      </c>
      <c r="H16" s="5">
        <f>JULY!H16+AUG!H16+SEPT!H16</f>
        <v>0</v>
      </c>
      <c r="I16" s="5">
        <f>JULY!I16+AUG!I16+SEPT!I16</f>
        <v>0</v>
      </c>
      <c r="J16" s="5">
        <f>JULY!J16+AUG!J16+SEPT!J16</f>
        <v>0</v>
      </c>
      <c r="K16" s="5">
        <f>JULY!K16+AUG!K16+SEPT!K16</f>
        <v>0</v>
      </c>
      <c r="L16" s="5">
        <f>JULY!L16+AUG!L16+SEPT!L16</f>
        <v>0</v>
      </c>
      <c r="M16" s="10">
        <f t="shared" si="1"/>
        <v>0</v>
      </c>
      <c r="N16" s="11">
        <f t="shared" si="0"/>
        <v>0</v>
      </c>
    </row>
    <row r="17" spans="1:14" ht="28.5" customHeight="1" x14ac:dyDescent="0.3">
      <c r="A17" s="25">
        <v>340</v>
      </c>
      <c r="B17" s="16" t="s">
        <v>18</v>
      </c>
      <c r="C17" s="5">
        <f>JULY!C17+AUG!C17+SEPT!C17</f>
        <v>0</v>
      </c>
      <c r="D17" s="5">
        <f>JULY!D17+AUG!D17+SEPT!D17</f>
        <v>469611</v>
      </c>
      <c r="E17" s="5">
        <f>JULY!E17+AUG!E17+SEPT!E17</f>
        <v>0</v>
      </c>
      <c r="F17" s="5">
        <f>JULY!F17+AUG!F17+SEPT!F17</f>
        <v>707844</v>
      </c>
      <c r="G17" s="5">
        <f>JULY!G17+AUG!G17+SEPT!G17</f>
        <v>0</v>
      </c>
      <c r="H17" s="5">
        <f>JULY!H17+AUG!H17+SEPT!H17</f>
        <v>0</v>
      </c>
      <c r="I17" s="5">
        <f>JULY!I17+AUG!I17+SEPT!I17</f>
        <v>8909</v>
      </c>
      <c r="J17" s="5">
        <f>JULY!J17+AUG!J17+SEPT!J17</f>
        <v>0</v>
      </c>
      <c r="K17" s="5">
        <f>JULY!K17+AUG!K17+SEPT!K17</f>
        <v>0</v>
      </c>
      <c r="L17" s="5">
        <f>JULY!L17+AUG!L17+SEPT!L17</f>
        <v>0</v>
      </c>
      <c r="M17" s="10">
        <f t="shared" si="1"/>
        <v>1186364</v>
      </c>
      <c r="N17" s="11">
        <f t="shared" si="0"/>
        <v>3.2282258687079558E-3</v>
      </c>
    </row>
    <row r="18" spans="1:14" ht="38" x14ac:dyDescent="0.3">
      <c r="A18" s="25">
        <v>350</v>
      </c>
      <c r="B18" s="16" t="s">
        <v>17</v>
      </c>
      <c r="C18" s="5">
        <f>JULY!C18+AUG!C18+SEPT!C18</f>
        <v>0</v>
      </c>
      <c r="D18" s="5">
        <f>JULY!D18+AUG!D18+SEPT!D18</f>
        <v>0</v>
      </c>
      <c r="E18" s="5">
        <f>JULY!E18+AUG!E18+SEPT!E18</f>
        <v>0</v>
      </c>
      <c r="F18" s="5">
        <f>JULY!F18+AUG!F18+SEPT!F18</f>
        <v>0</v>
      </c>
      <c r="G18" s="5">
        <f>JULY!G18+AUG!G18+SEPT!G18</f>
        <v>0</v>
      </c>
      <c r="H18" s="5">
        <f>JULY!H18+AUG!H18+SEPT!H18</f>
        <v>0</v>
      </c>
      <c r="I18" s="5">
        <f>JULY!I18+AUG!I18+SEPT!I18</f>
        <v>0</v>
      </c>
      <c r="J18" s="5">
        <f>JULY!J18+AUG!J18+SEPT!J18</f>
        <v>0</v>
      </c>
      <c r="K18" s="5">
        <f>JULY!K18+AUG!K18+SEPT!K18</f>
        <v>0</v>
      </c>
      <c r="L18" s="5">
        <f>JULY!L18+AUG!L18+SEPT!L18</f>
        <v>0</v>
      </c>
      <c r="M18" s="10">
        <f t="shared" si="1"/>
        <v>0</v>
      </c>
      <c r="N18" s="11">
        <f t="shared" si="0"/>
        <v>0</v>
      </c>
    </row>
    <row r="19" spans="1:14" ht="57" x14ac:dyDescent="0.3">
      <c r="A19" s="25">
        <v>360</v>
      </c>
      <c r="B19" s="16" t="s">
        <v>83</v>
      </c>
      <c r="C19" s="5">
        <f>JULY!C19+AUG!C19+SEPT!C19</f>
        <v>0</v>
      </c>
      <c r="D19" s="5">
        <f>JULY!D19+AUG!D19+SEPT!D19</f>
        <v>0</v>
      </c>
      <c r="E19" s="5">
        <f>JULY!E19+AUG!E19+SEPT!E19</f>
        <v>0</v>
      </c>
      <c r="F19" s="5">
        <f>JULY!F19+AUG!F19+SEPT!F19</f>
        <v>0</v>
      </c>
      <c r="G19" s="5">
        <f>JULY!G19+AUG!G19+SEPT!G19</f>
        <v>0</v>
      </c>
      <c r="H19" s="5">
        <f>JULY!H19+AUG!H19+SEPT!H19</f>
        <v>0</v>
      </c>
      <c r="I19" s="5">
        <f>JULY!I19+AUG!I19+SEPT!I19</f>
        <v>0</v>
      </c>
      <c r="J19" s="5">
        <f>JULY!J19+AUG!J19+SEPT!J19</f>
        <v>0</v>
      </c>
      <c r="K19" s="5">
        <f>JULY!K19+AUG!K19+SEPT!K19</f>
        <v>0</v>
      </c>
      <c r="L19" s="5">
        <f>JULY!L19+AUG!L19+SEPT!L19</f>
        <v>0</v>
      </c>
      <c r="M19" s="10">
        <f t="shared" si="1"/>
        <v>0</v>
      </c>
      <c r="N19" s="11">
        <f t="shared" si="0"/>
        <v>0</v>
      </c>
    </row>
    <row r="20" spans="1:14" ht="38" x14ac:dyDescent="0.3">
      <c r="A20" s="25">
        <v>370</v>
      </c>
      <c r="B20" s="16" t="s">
        <v>15</v>
      </c>
      <c r="C20" s="5">
        <f>JULY!C20+AUG!C20+SEPT!C20</f>
        <v>0</v>
      </c>
      <c r="D20" s="5">
        <f>JULY!D20+AUG!D20+SEPT!D20</f>
        <v>0</v>
      </c>
      <c r="E20" s="5">
        <f>JULY!E20+AUG!E20+SEPT!E20</f>
        <v>0</v>
      </c>
      <c r="F20" s="5">
        <f>JULY!F20+AUG!F20+SEPT!F20</f>
        <v>0</v>
      </c>
      <c r="G20" s="5">
        <f>JULY!G20+AUG!G20+SEPT!G20</f>
        <v>0</v>
      </c>
      <c r="H20" s="5">
        <f>JULY!H20+AUG!H20+SEPT!H20</f>
        <v>0</v>
      </c>
      <c r="I20" s="5">
        <f>JULY!I20+AUG!I20+SEPT!I20</f>
        <v>0</v>
      </c>
      <c r="J20" s="5">
        <f>JULY!J20+AUG!J20+SEPT!J20</f>
        <v>0</v>
      </c>
      <c r="K20" s="5">
        <f>JULY!K20+AUG!K20+SEPT!K20</f>
        <v>0</v>
      </c>
      <c r="L20" s="5">
        <f>JULY!L20+AUG!L20+SEPT!L20</f>
        <v>0</v>
      </c>
      <c r="M20" s="10">
        <f t="shared" si="1"/>
        <v>0</v>
      </c>
      <c r="N20" s="11">
        <f t="shared" si="0"/>
        <v>0</v>
      </c>
    </row>
    <row r="21" spans="1:14" ht="57" x14ac:dyDescent="0.3">
      <c r="A21" s="25">
        <v>381</v>
      </c>
      <c r="B21" s="16" t="s">
        <v>14</v>
      </c>
      <c r="C21" s="5">
        <f>JULY!C21+AUG!C21+SEPT!C21</f>
        <v>0</v>
      </c>
      <c r="D21" s="5">
        <f>JULY!D21+AUG!D21+SEPT!D21</f>
        <v>59650</v>
      </c>
      <c r="E21" s="5">
        <f>JULY!E21+AUG!E21+SEPT!E21</f>
        <v>0</v>
      </c>
      <c r="F21" s="5">
        <f>JULY!F21+AUG!F21+SEPT!F21</f>
        <v>0</v>
      </c>
      <c r="G21" s="5">
        <f>JULY!G21+AUG!G21+SEPT!G21</f>
        <v>0</v>
      </c>
      <c r="H21" s="5">
        <f>JULY!H21+AUG!H21+SEPT!H21</f>
        <v>0</v>
      </c>
      <c r="I21" s="5">
        <f>JULY!I21+AUG!I21+SEPT!I21</f>
        <v>0</v>
      </c>
      <c r="J21" s="5">
        <f>JULY!J21+AUG!J21+SEPT!J21</f>
        <v>0</v>
      </c>
      <c r="K21" s="5">
        <f>JULY!K21+AUG!K21+SEPT!K21</f>
        <v>0</v>
      </c>
      <c r="L21" s="5">
        <f>JULY!L21+AUG!L21+SEPT!L21</f>
        <v>0</v>
      </c>
      <c r="M21" s="10">
        <f t="shared" si="1"/>
        <v>59650</v>
      </c>
      <c r="N21" s="11">
        <f t="shared" si="0"/>
        <v>1.6231415743265097E-4</v>
      </c>
    </row>
    <row r="22" spans="1:14" ht="38" x14ac:dyDescent="0.3">
      <c r="A22" s="26">
        <v>405</v>
      </c>
      <c r="B22" s="19" t="s">
        <v>47</v>
      </c>
      <c r="C22" s="5">
        <f>JULY!C22+AUG!C22+SEPT!C22</f>
        <v>0</v>
      </c>
      <c r="D22" s="5">
        <f>JULY!D22+AUG!D22+SEPT!D22</f>
        <v>0</v>
      </c>
      <c r="E22" s="5">
        <f>JULY!E22+AUG!E22+SEPT!E22</f>
        <v>0</v>
      </c>
      <c r="F22" s="5">
        <f>JULY!F22+AUG!F22+SEPT!F22</f>
        <v>0</v>
      </c>
      <c r="G22" s="5">
        <f>JULY!G22+AUG!G22+SEPT!G22</f>
        <v>0</v>
      </c>
      <c r="H22" s="5">
        <f>JULY!H22+AUG!H22+SEPT!H22</f>
        <v>0</v>
      </c>
      <c r="I22" s="5">
        <f>JULY!I22+AUG!I22+SEPT!I22</f>
        <v>0</v>
      </c>
      <c r="J22" s="5">
        <f>JULY!J22+AUG!J22+SEPT!J22</f>
        <v>0</v>
      </c>
      <c r="K22" s="5">
        <f>JULY!K22+AUG!K22+SEPT!K22</f>
        <v>0</v>
      </c>
      <c r="L22" s="5">
        <f>JULY!L22+AUG!L22+SEPT!L22</f>
        <v>0</v>
      </c>
      <c r="M22" s="10">
        <f t="shared" si="1"/>
        <v>0</v>
      </c>
      <c r="N22" s="11">
        <f t="shared" si="0"/>
        <v>0</v>
      </c>
    </row>
    <row r="23" spans="1:14" ht="31.5" customHeight="1" x14ac:dyDescent="0.3">
      <c r="A23" s="25">
        <v>410</v>
      </c>
      <c r="B23" s="16" t="s">
        <v>40</v>
      </c>
      <c r="C23" s="5">
        <f>JULY!C23+AUG!C23+SEPT!C23</f>
        <v>0</v>
      </c>
      <c r="D23" s="5">
        <f>JULY!D23+AUG!D23+SEPT!D23</f>
        <v>56128</v>
      </c>
      <c r="E23" s="5">
        <f>JULY!E23+AUG!E23+SEPT!E23</f>
        <v>0</v>
      </c>
      <c r="F23" s="5">
        <f>JULY!F23+AUG!F23+SEPT!F23</f>
        <v>51483</v>
      </c>
      <c r="G23" s="5">
        <f>JULY!G23+AUG!G23+SEPT!G23</f>
        <v>0</v>
      </c>
      <c r="H23" s="5">
        <f>JULY!H23+AUG!H23+SEPT!H23</f>
        <v>0</v>
      </c>
      <c r="I23" s="5">
        <f>JULY!I23+AUG!I23+SEPT!I23</f>
        <v>6446</v>
      </c>
      <c r="J23" s="5">
        <f>JULY!J23+AUG!J23+SEPT!J23</f>
        <v>0</v>
      </c>
      <c r="K23" s="5">
        <f>JULY!K23+AUG!K23+SEPT!K23</f>
        <v>0</v>
      </c>
      <c r="L23" s="5">
        <f>JULY!L23+AUG!L23+SEPT!L23</f>
        <v>0</v>
      </c>
      <c r="M23" s="10">
        <f t="shared" si="1"/>
        <v>114057</v>
      </c>
      <c r="N23" s="11">
        <f t="shared" si="0"/>
        <v>3.1036153988760895E-4</v>
      </c>
    </row>
    <row r="24" spans="1:14" ht="56.25" customHeight="1" x14ac:dyDescent="0.3">
      <c r="A24" s="24">
        <v>415</v>
      </c>
      <c r="B24" s="20" t="s">
        <v>43</v>
      </c>
      <c r="C24" s="5">
        <f>JULY!C24+AUG!C24+SEPT!C24</f>
        <v>0</v>
      </c>
      <c r="D24" s="5">
        <f>JULY!D24+AUG!D24+SEPT!D24</f>
        <v>40327</v>
      </c>
      <c r="E24" s="5">
        <f>JULY!E24+AUG!E24+SEPT!E24</f>
        <v>0</v>
      </c>
      <c r="F24" s="5">
        <f>JULY!F24+AUG!F24+SEPT!F24</f>
        <v>38035</v>
      </c>
      <c r="G24" s="5">
        <f>JULY!G24+AUG!G24+SEPT!G24</f>
        <v>0</v>
      </c>
      <c r="H24" s="5">
        <f>JULY!H24+AUG!H24+SEPT!H24</f>
        <v>0</v>
      </c>
      <c r="I24" s="5">
        <f>JULY!I24+AUG!I24+SEPT!I24</f>
        <v>11604</v>
      </c>
      <c r="J24" s="5">
        <f>JULY!J24+AUG!J24+SEPT!J24</f>
        <v>0</v>
      </c>
      <c r="K24" s="5">
        <f>JULY!K24+AUG!K24+SEPT!K24</f>
        <v>0</v>
      </c>
      <c r="L24" s="5">
        <f>JULY!L24+AUG!L24+SEPT!L24</f>
        <v>0</v>
      </c>
      <c r="M24" s="10">
        <f t="shared" si="1"/>
        <v>89966</v>
      </c>
      <c r="N24" s="11">
        <f t="shared" si="0"/>
        <v>2.4480730071392922E-4</v>
      </c>
    </row>
    <row r="25" spans="1:14" ht="56.25" customHeight="1" x14ac:dyDescent="0.3">
      <c r="A25" s="24">
        <v>420</v>
      </c>
      <c r="B25" s="20" t="s">
        <v>41</v>
      </c>
      <c r="C25" s="5">
        <f>JULY!C25+AUG!C25+SEPT!C25</f>
        <v>0</v>
      </c>
      <c r="D25" s="5">
        <f>JULY!D25+AUG!D25+SEPT!D25</f>
        <v>0</v>
      </c>
      <c r="E25" s="5">
        <f>JULY!E25+AUG!E25+SEPT!E25</f>
        <v>0</v>
      </c>
      <c r="F25" s="5">
        <f>JULY!F25+AUG!F25+SEPT!F25</f>
        <v>0</v>
      </c>
      <c r="G25" s="5">
        <f>JULY!G25+AUG!G25+SEPT!G25</f>
        <v>0</v>
      </c>
      <c r="H25" s="5">
        <f>JULY!H25+AUG!H25+SEPT!H25</f>
        <v>0</v>
      </c>
      <c r="I25" s="5">
        <f>JULY!I25+AUG!I25+SEPT!I25</f>
        <v>0</v>
      </c>
      <c r="J25" s="5">
        <f>JULY!J25+AUG!J25+SEPT!J25</f>
        <v>0</v>
      </c>
      <c r="K25" s="5">
        <f>JULY!K25+AUG!K25+SEPT!K25</f>
        <v>0</v>
      </c>
      <c r="L25" s="5">
        <f>JULY!L25+AUG!L25+SEPT!L25</f>
        <v>0</v>
      </c>
      <c r="M25" s="10">
        <f t="shared" si="1"/>
        <v>0</v>
      </c>
      <c r="N25" s="11">
        <f t="shared" si="0"/>
        <v>0</v>
      </c>
    </row>
    <row r="26" spans="1:14" ht="38.25" customHeight="1" x14ac:dyDescent="0.3">
      <c r="A26" s="24">
        <v>435</v>
      </c>
      <c r="B26" s="20" t="s">
        <v>13</v>
      </c>
      <c r="C26" s="5">
        <f>JULY!C26+AUG!C26+SEPT!C26</f>
        <v>0</v>
      </c>
      <c r="D26" s="5">
        <f>JULY!D26+AUG!D26+SEPT!D26</f>
        <v>0</v>
      </c>
      <c r="E26" s="5">
        <f>JULY!E26+AUG!E26+SEPT!E26</f>
        <v>0</v>
      </c>
      <c r="F26" s="5">
        <f>JULY!F26+AUG!F26+SEPT!F26</f>
        <v>0</v>
      </c>
      <c r="G26" s="5">
        <f>JULY!G26+AUG!G26+SEPT!G26</f>
        <v>0</v>
      </c>
      <c r="H26" s="5">
        <f>JULY!H26+AUG!H26+SEPT!H26</f>
        <v>0</v>
      </c>
      <c r="I26" s="5">
        <f>JULY!I26+AUG!I26+SEPT!I26</f>
        <v>0</v>
      </c>
      <c r="J26" s="5">
        <f>JULY!J26+AUG!J26+SEPT!J26</f>
        <v>0</v>
      </c>
      <c r="K26" s="5">
        <f>JULY!K26+AUG!K26+SEPT!K26</f>
        <v>0</v>
      </c>
      <c r="L26" s="5">
        <f>JULY!L26+AUG!L26+SEPT!L26</f>
        <v>0</v>
      </c>
      <c r="M26" s="10">
        <f t="shared" si="1"/>
        <v>0</v>
      </c>
      <c r="N26" s="11">
        <f t="shared" si="0"/>
        <v>0</v>
      </c>
    </row>
    <row r="27" spans="1:14" ht="38" x14ac:dyDescent="0.3">
      <c r="A27" s="25">
        <v>440</v>
      </c>
      <c r="B27" s="16" t="s">
        <v>12</v>
      </c>
      <c r="C27" s="5">
        <f>JULY!C27+AUG!C27+SEPT!C27</f>
        <v>0</v>
      </c>
      <c r="D27" s="5">
        <f>JULY!D27+AUG!D27+SEPT!D27</f>
        <v>0</v>
      </c>
      <c r="E27" s="5">
        <f>JULY!E27+AUG!E27+SEPT!E27</f>
        <v>0</v>
      </c>
      <c r="F27" s="5">
        <f>JULY!F27+AUG!F27+SEPT!F27</f>
        <v>0</v>
      </c>
      <c r="G27" s="5">
        <f>JULY!G27+AUG!G27+SEPT!G27</f>
        <v>0</v>
      </c>
      <c r="H27" s="5">
        <f>JULY!H27+AUG!H27+SEPT!H27</f>
        <v>0</v>
      </c>
      <c r="I27" s="5">
        <f>JULY!I27+AUG!I27+SEPT!I27</f>
        <v>0</v>
      </c>
      <c r="J27" s="5">
        <f>JULY!J27+AUG!J27+SEPT!J27</f>
        <v>0</v>
      </c>
      <c r="K27" s="5">
        <f>JULY!K27+AUG!K27+SEPT!K27</f>
        <v>0</v>
      </c>
      <c r="L27" s="5">
        <f>JULY!L27+AUG!L27+SEPT!L27</f>
        <v>0</v>
      </c>
      <c r="M27" s="10">
        <f t="shared" si="1"/>
        <v>0</v>
      </c>
      <c r="N27" s="11">
        <f t="shared" si="0"/>
        <v>0</v>
      </c>
    </row>
    <row r="28" spans="1:14" ht="57" x14ac:dyDescent="0.3">
      <c r="A28" s="25">
        <v>450</v>
      </c>
      <c r="B28" s="16" t="s">
        <v>49</v>
      </c>
      <c r="C28" s="5">
        <f>JULY!C28+AUG!C28+SEPT!C28</f>
        <v>0</v>
      </c>
      <c r="D28" s="5">
        <f>JULY!D28+AUG!D28+SEPT!D28</f>
        <v>0</v>
      </c>
      <c r="E28" s="5">
        <f>JULY!E28+AUG!E28+SEPT!E28</f>
        <v>0</v>
      </c>
      <c r="F28" s="5">
        <f>JULY!F28+AUG!F28+SEPT!F28</f>
        <v>0</v>
      </c>
      <c r="G28" s="5">
        <f>JULY!G28+AUG!G28+SEPT!G28</f>
        <v>0</v>
      </c>
      <c r="H28" s="5">
        <f>JULY!H28+AUG!H28+SEPT!H28</f>
        <v>0</v>
      </c>
      <c r="I28" s="5">
        <f>JULY!I28+AUG!I28+SEPT!I28</f>
        <v>0</v>
      </c>
      <c r="J28" s="5">
        <f>JULY!J28+AUG!J28+SEPT!J28</f>
        <v>0</v>
      </c>
      <c r="K28" s="5">
        <f>JULY!K28+AUG!K28+SEPT!K28</f>
        <v>0</v>
      </c>
      <c r="L28" s="5">
        <f>JULY!L28+AUG!L28+SEPT!L28</f>
        <v>0</v>
      </c>
      <c r="M28" s="10">
        <f t="shared" si="1"/>
        <v>0</v>
      </c>
      <c r="N28" s="11">
        <f t="shared" si="0"/>
        <v>0</v>
      </c>
    </row>
    <row r="29" spans="1:14" ht="19" x14ac:dyDescent="0.3">
      <c r="A29" s="25">
        <v>455</v>
      </c>
      <c r="B29" s="16" t="s">
        <v>11</v>
      </c>
      <c r="C29" s="5">
        <f>JULY!C29+AUG!C29+SEPT!C29</f>
        <v>0</v>
      </c>
      <c r="D29" s="5">
        <f>JULY!D29+AUG!D29+SEPT!D29</f>
        <v>0</v>
      </c>
      <c r="E29" s="5">
        <f>JULY!E29+AUG!E29+SEPT!E29</f>
        <v>0</v>
      </c>
      <c r="F29" s="5">
        <f>JULY!F29+AUG!F29+SEPT!F29</f>
        <v>0</v>
      </c>
      <c r="G29" s="5">
        <f>JULY!G29+AUG!G29+SEPT!G29</f>
        <v>0</v>
      </c>
      <c r="H29" s="5">
        <f>JULY!H29+AUG!H29+SEPT!H29</f>
        <v>0</v>
      </c>
      <c r="I29" s="5">
        <f>JULY!I29+AUG!I29+SEPT!I29</f>
        <v>0</v>
      </c>
      <c r="J29" s="5">
        <f>JULY!J29+AUG!J29+SEPT!J29</f>
        <v>0</v>
      </c>
      <c r="K29" s="5">
        <f>JULY!K29+AUG!K29+SEPT!K29</f>
        <v>0</v>
      </c>
      <c r="L29" s="5">
        <f>JULY!L29+AUG!L29+SEPT!L29</f>
        <v>0</v>
      </c>
      <c r="M29" s="10">
        <f t="shared" si="1"/>
        <v>0</v>
      </c>
      <c r="N29" s="11">
        <f t="shared" si="0"/>
        <v>0</v>
      </c>
    </row>
    <row r="30" spans="1:14" ht="19" x14ac:dyDescent="0.3">
      <c r="A30" s="25">
        <v>460</v>
      </c>
      <c r="B30" s="16" t="s">
        <v>16</v>
      </c>
      <c r="C30" s="5">
        <f>JULY!C30+AUG!C30+SEPT!C30</f>
        <v>0</v>
      </c>
      <c r="D30" s="5">
        <f>JULY!D30+AUG!D30+SEPT!D30</f>
        <v>8512</v>
      </c>
      <c r="E30" s="5">
        <f>JULY!E30+AUG!E30+SEPT!E30</f>
        <v>0</v>
      </c>
      <c r="F30" s="5">
        <f>JULY!F30+AUG!F30+SEPT!F30</f>
        <v>26800</v>
      </c>
      <c r="G30" s="5">
        <f>JULY!G30+AUG!G30+SEPT!G30</f>
        <v>0</v>
      </c>
      <c r="H30" s="5">
        <f>JULY!H30+AUG!H30+SEPT!H30</f>
        <v>0</v>
      </c>
      <c r="I30" s="5">
        <f>JULY!I30+AUG!I30+SEPT!I30</f>
        <v>0</v>
      </c>
      <c r="J30" s="5">
        <f>JULY!J30+AUG!J30+SEPT!J30</f>
        <v>0</v>
      </c>
      <c r="K30" s="5">
        <f>JULY!K30+AUG!K30+SEPT!K30</f>
        <v>0</v>
      </c>
      <c r="L30" s="5">
        <f>JULY!L30+AUG!L30+SEPT!L30</f>
        <v>0</v>
      </c>
      <c r="M30" s="10">
        <f t="shared" si="1"/>
        <v>35312</v>
      </c>
      <c r="N30" s="11">
        <f t="shared" si="0"/>
        <v>9.6087804312854509E-5</v>
      </c>
    </row>
    <row r="31" spans="1:14" ht="57" x14ac:dyDescent="0.3">
      <c r="A31" s="25">
        <v>465</v>
      </c>
      <c r="B31" s="16" t="s">
        <v>44</v>
      </c>
      <c r="C31" s="5">
        <f>JULY!C31+AUG!C31+SEPT!C31</f>
        <v>0</v>
      </c>
      <c r="D31" s="5">
        <f>JULY!D31+AUG!D31+SEPT!D31</f>
        <v>0</v>
      </c>
      <c r="E31" s="5">
        <f>JULY!E31+AUG!E31+SEPT!E31</f>
        <v>0</v>
      </c>
      <c r="F31" s="5">
        <f>JULY!F31+AUG!F31+SEPT!F31</f>
        <v>0</v>
      </c>
      <c r="G31" s="5">
        <f>JULY!G31+AUG!G31+SEPT!G31</f>
        <v>0</v>
      </c>
      <c r="H31" s="5">
        <f>JULY!H31+AUG!H31+SEPT!H31</f>
        <v>0</v>
      </c>
      <c r="I31" s="5">
        <f>JULY!I31+AUG!I31+SEPT!I31</f>
        <v>0</v>
      </c>
      <c r="J31" s="5">
        <f>JULY!J31+AUG!J31+SEPT!J31</f>
        <v>0</v>
      </c>
      <c r="K31" s="5">
        <f>JULY!K31+AUG!K31+SEPT!K31</f>
        <v>0</v>
      </c>
      <c r="L31" s="5">
        <f>JULY!L31+AUG!L31+SEPT!L31</f>
        <v>0</v>
      </c>
      <c r="M31" s="10">
        <f t="shared" si="1"/>
        <v>0</v>
      </c>
      <c r="N31" s="11">
        <f t="shared" si="0"/>
        <v>0</v>
      </c>
    </row>
    <row r="32" spans="1:14" ht="33.75" customHeight="1" x14ac:dyDescent="0.3">
      <c r="A32" s="25">
        <v>480</v>
      </c>
      <c r="B32" s="16" t="s">
        <v>10</v>
      </c>
      <c r="C32" s="5">
        <f>JULY!C32+AUG!C32+SEPT!C32</f>
        <v>0</v>
      </c>
      <c r="D32" s="5">
        <f>JULY!D32+AUG!D32+SEPT!D32</f>
        <v>0</v>
      </c>
      <c r="E32" s="5">
        <f>JULY!E32+AUG!E32+SEPT!E32</f>
        <v>0</v>
      </c>
      <c r="F32" s="5">
        <f>JULY!F32+AUG!F32+SEPT!F32</f>
        <v>0</v>
      </c>
      <c r="G32" s="5">
        <f>JULY!G32+AUG!G32+SEPT!G32</f>
        <v>0</v>
      </c>
      <c r="H32" s="5">
        <f>JULY!H32+AUG!H32+SEPT!H32</f>
        <v>0</v>
      </c>
      <c r="I32" s="5">
        <f>JULY!I32+AUG!I32+SEPT!I32</f>
        <v>0</v>
      </c>
      <c r="J32" s="5">
        <f>JULY!J32+AUG!J32+SEPT!J32</f>
        <v>0</v>
      </c>
      <c r="K32" s="5">
        <f>JULY!K32+AUG!K32+SEPT!K32</f>
        <v>0</v>
      </c>
      <c r="L32" s="5">
        <f>JULY!L32+AUG!L32+SEPT!L32</f>
        <v>0</v>
      </c>
      <c r="M32" s="10">
        <f t="shared" si="1"/>
        <v>0</v>
      </c>
      <c r="N32" s="11">
        <f t="shared" si="0"/>
        <v>0</v>
      </c>
    </row>
    <row r="33" spans="1:17" ht="19" x14ac:dyDescent="0.3">
      <c r="A33" s="25">
        <v>485</v>
      </c>
      <c r="B33" s="16" t="s">
        <v>9</v>
      </c>
      <c r="C33" s="5">
        <f>JULY!C33+AUG!C33+SEPT!C33</f>
        <v>0</v>
      </c>
      <c r="D33" s="5">
        <f>JULY!D33+AUG!D33+SEPT!D33</f>
        <v>2959471</v>
      </c>
      <c r="E33" s="5">
        <f>JULY!E33+AUG!E33+SEPT!E33</f>
        <v>0</v>
      </c>
      <c r="F33" s="5">
        <f>JULY!F33+AUG!F33+SEPT!F33</f>
        <v>4951755</v>
      </c>
      <c r="G33" s="5">
        <f>JULY!G33+AUG!G33+SEPT!G33</f>
        <v>0</v>
      </c>
      <c r="H33" s="5">
        <f>JULY!H33+AUG!H33+SEPT!H33</f>
        <v>0</v>
      </c>
      <c r="I33" s="5">
        <f>JULY!I33+AUG!I33+SEPT!I33</f>
        <v>0</v>
      </c>
      <c r="J33" s="5">
        <f>JULY!J33+AUG!J33+SEPT!J33</f>
        <v>0</v>
      </c>
      <c r="K33" s="5">
        <f>JULY!K33+AUG!K33+SEPT!K33</f>
        <v>0</v>
      </c>
      <c r="L33" s="5">
        <f>JULY!L33+AUG!L33+SEPT!L33</f>
        <v>0</v>
      </c>
      <c r="M33" s="10">
        <f t="shared" si="1"/>
        <v>7911226</v>
      </c>
      <c r="N33" s="11">
        <f t="shared" si="0"/>
        <v>2.1527309010046635E-2</v>
      </c>
    </row>
    <row r="34" spans="1:17" ht="52.5" customHeight="1" x14ac:dyDescent="0.3">
      <c r="A34" s="25">
        <v>495</v>
      </c>
      <c r="B34" s="16" t="s">
        <v>8</v>
      </c>
      <c r="C34" s="5">
        <f>JULY!C34+AUG!C34+SEPT!C34</f>
        <v>0</v>
      </c>
      <c r="D34" s="5">
        <f>JULY!D34+AUG!D34+SEPT!D34</f>
        <v>0</v>
      </c>
      <c r="E34" s="5">
        <f>JULY!E34+AUG!E34+SEPT!E34</f>
        <v>0</v>
      </c>
      <c r="F34" s="5">
        <f>JULY!F34+AUG!F34+SEPT!F34</f>
        <v>0</v>
      </c>
      <c r="G34" s="5">
        <f>JULY!G34+AUG!G34+SEPT!G34</f>
        <v>0</v>
      </c>
      <c r="H34" s="5">
        <f>JULY!H34+AUG!H34+SEPT!H34</f>
        <v>0</v>
      </c>
      <c r="I34" s="5">
        <f>JULY!I34+AUG!I34+SEPT!I34</f>
        <v>0</v>
      </c>
      <c r="J34" s="5">
        <f>JULY!J34+AUG!J34+SEPT!J34</f>
        <v>0</v>
      </c>
      <c r="K34" s="5">
        <f>JULY!K34+AUG!K34+SEPT!K34</f>
        <v>0</v>
      </c>
      <c r="L34" s="5">
        <f>JULY!L34+AUG!L34+SEPT!L34</f>
        <v>0</v>
      </c>
      <c r="M34" s="10">
        <f t="shared" si="1"/>
        <v>0</v>
      </c>
      <c r="N34" s="11">
        <f t="shared" si="0"/>
        <v>0</v>
      </c>
    </row>
    <row r="35" spans="1:17" ht="76" x14ac:dyDescent="0.3">
      <c r="A35" s="25">
        <v>496</v>
      </c>
      <c r="B35" s="16" t="s">
        <v>48</v>
      </c>
      <c r="C35" s="5">
        <f>JULY!C35+AUG!C35+SEPT!C35</f>
        <v>0</v>
      </c>
      <c r="D35" s="5">
        <f>JULY!D35+AUG!D35+SEPT!D35</f>
        <v>0</v>
      </c>
      <c r="E35" s="5">
        <f>JULY!E35+AUG!E35+SEPT!E35</f>
        <v>0</v>
      </c>
      <c r="F35" s="5">
        <f>JULY!F35+AUG!F35+SEPT!F35</f>
        <v>0</v>
      </c>
      <c r="G35" s="5">
        <f>JULY!G35+AUG!G35+SEPT!G35</f>
        <v>0</v>
      </c>
      <c r="H35" s="5">
        <f>JULY!H35+AUG!H35+SEPT!H35</f>
        <v>0</v>
      </c>
      <c r="I35" s="5">
        <f>JULY!I35+AUG!I35+SEPT!I35</f>
        <v>0</v>
      </c>
      <c r="J35" s="5">
        <f>JULY!J35+AUG!J35+SEPT!J35</f>
        <v>0</v>
      </c>
      <c r="K35" s="5">
        <f>JULY!K35+AUG!K35+SEPT!K35</f>
        <v>0</v>
      </c>
      <c r="L35" s="5">
        <f>JULY!L35+AUG!L35+SEPT!L35</f>
        <v>0</v>
      </c>
      <c r="M35" s="10">
        <f t="shared" si="1"/>
        <v>0</v>
      </c>
      <c r="N35" s="11">
        <f t="shared" si="0"/>
        <v>0</v>
      </c>
    </row>
    <row r="36" spans="1:17" ht="38" x14ac:dyDescent="0.3">
      <c r="A36" s="25">
        <v>498</v>
      </c>
      <c r="B36" s="16" t="s">
        <v>45</v>
      </c>
      <c r="C36" s="5">
        <f>JULY!C36+AUG!C36+SEPT!C36</f>
        <v>0</v>
      </c>
      <c r="D36" s="5">
        <f>JULY!D36+AUG!D36+SEPT!D36</f>
        <v>554287</v>
      </c>
      <c r="E36" s="5">
        <f>JULY!E36+AUG!E36+SEPT!E36</f>
        <v>0</v>
      </c>
      <c r="F36" s="5">
        <f>JULY!F36+AUG!F36+SEPT!F36</f>
        <v>498857</v>
      </c>
      <c r="G36" s="5">
        <f>JULY!G36+AUG!G36+SEPT!G36</f>
        <v>0</v>
      </c>
      <c r="H36" s="5">
        <f>JULY!H36+AUG!H36+SEPT!H36</f>
        <v>0</v>
      </c>
      <c r="I36" s="5">
        <f>JULY!I36+AUG!I36+SEPT!I36</f>
        <v>0</v>
      </c>
      <c r="J36" s="5">
        <f>JULY!J36+AUG!J36+SEPT!J36</f>
        <v>0</v>
      </c>
      <c r="K36" s="5">
        <f>JULY!K36+AUG!K36+SEPT!K36</f>
        <v>0</v>
      </c>
      <c r="L36" s="5">
        <f>JULY!L36+AUG!L36+SEPT!L36</f>
        <v>0</v>
      </c>
      <c r="M36" s="10">
        <f t="shared" si="1"/>
        <v>1053144</v>
      </c>
      <c r="N36" s="11">
        <f t="shared" si="0"/>
        <v>2.8657197152598792E-3</v>
      </c>
    </row>
    <row r="37" spans="1:17" ht="57" x14ac:dyDescent="0.3">
      <c r="A37" s="27" t="s">
        <v>7</v>
      </c>
      <c r="B37" s="19" t="s">
        <v>6</v>
      </c>
      <c r="C37" s="5">
        <f>JULY!C37+AUG!C37+SEPT!C37</f>
        <v>0</v>
      </c>
      <c r="D37" s="5">
        <f>JULY!D37+AUG!D37+SEPT!D37</f>
        <v>1067269</v>
      </c>
      <c r="E37" s="5">
        <f>JULY!E37+AUG!E37+SEPT!E37</f>
        <v>0</v>
      </c>
      <c r="F37" s="5">
        <f>JULY!F37+AUG!F37+SEPT!F37</f>
        <v>0</v>
      </c>
      <c r="G37" s="5">
        <f>JULY!G37+AUG!G37+SEPT!G37</f>
        <v>0</v>
      </c>
      <c r="H37" s="5">
        <f>JULY!H37+AUG!H37+SEPT!H37</f>
        <v>0</v>
      </c>
      <c r="I37" s="5">
        <f>JULY!I37+AUG!I37+SEPT!I37</f>
        <v>0</v>
      </c>
      <c r="J37" s="5">
        <f>JULY!J37+AUG!J37+SEPT!J37</f>
        <v>129209</v>
      </c>
      <c r="K37" s="5">
        <f>JULY!K37+AUG!K37+SEPT!K37</f>
        <v>7104</v>
      </c>
      <c r="L37" s="5">
        <f>JULY!L37+AUG!L37+SEPT!L37</f>
        <v>0</v>
      </c>
      <c r="M37" s="30">
        <f>SUM(C37:L37)</f>
        <v>1203582</v>
      </c>
      <c r="N37" s="11">
        <f t="shared" si="0"/>
        <v>3.2750779250813903E-3</v>
      </c>
      <c r="P37" s="3"/>
    </row>
    <row r="38" spans="1:17" ht="19" x14ac:dyDescent="0.3">
      <c r="A38" s="28"/>
      <c r="B38" s="16" t="s">
        <v>50</v>
      </c>
      <c r="C38" s="5">
        <f>JULY!C38+AUG!C38+SEPT!C38</f>
        <v>0</v>
      </c>
      <c r="D38" s="5">
        <f>JULY!D38+AUG!D38+SEPT!D38</f>
        <v>0</v>
      </c>
      <c r="E38" s="5">
        <f>JULY!E38+AUG!E38+SEPT!E38</f>
        <v>0</v>
      </c>
      <c r="F38" s="5">
        <f>JULY!F38+AUG!F38+SEPT!F38</f>
        <v>0</v>
      </c>
      <c r="G38" s="5">
        <f>JULY!G38+AUG!G38+SEPT!G38</f>
        <v>0</v>
      </c>
      <c r="H38" s="5">
        <f>JULY!H38+AUG!H38+SEPT!H38</f>
        <v>0</v>
      </c>
      <c r="I38" s="5">
        <f>JULY!I38+AUG!I38+SEPT!I38</f>
        <v>0</v>
      </c>
      <c r="J38" s="5">
        <f>JULY!J38+AUG!J38+SEPT!J38</f>
        <v>56803000</v>
      </c>
      <c r="K38" s="5">
        <f>JULY!K38+AUG!K38+SEPT!K38</f>
        <v>11280185</v>
      </c>
      <c r="L38" s="5">
        <f>JULY!L38+AUG!L38+SEPT!L38</f>
        <v>0</v>
      </c>
      <c r="M38" s="47">
        <f>SUM(C38:L38)</f>
        <v>68083185</v>
      </c>
      <c r="N38" s="11">
        <f t="shared" si="0"/>
        <v>0.18526177382407882</v>
      </c>
      <c r="P38" s="3"/>
    </row>
    <row r="39" spans="1:17" ht="25.5" customHeight="1" thickBot="1" x14ac:dyDescent="0.35">
      <c r="A39" s="28"/>
      <c r="B39" s="19" t="s">
        <v>5</v>
      </c>
      <c r="C39" s="59">
        <f>JULY!C39+AUG!C39+SEPT!C39</f>
        <v>0</v>
      </c>
      <c r="D39" s="59">
        <f>JULY!D39+AUG!D39+SEPT!D39</f>
        <v>0</v>
      </c>
      <c r="E39" s="59">
        <f>JULY!E39+AUG!E39+SEPT!E39</f>
        <v>0</v>
      </c>
      <c r="F39" s="59">
        <f>JULY!F39+AUG!F39+SEPT!F39</f>
        <v>0</v>
      </c>
      <c r="G39" s="59">
        <f>JULY!G39+AUG!G39+SEPT!G39</f>
        <v>0</v>
      </c>
      <c r="H39" s="59">
        <f>JULY!H39+AUG!H39+SEPT!H39</f>
        <v>0</v>
      </c>
      <c r="I39" s="59">
        <f>JULY!I39+AUG!I39+SEPT!I39</f>
        <v>0</v>
      </c>
      <c r="J39" s="59">
        <f>JULY!J39+AUG!J39+SEPT!J39</f>
        <v>0</v>
      </c>
      <c r="K39" s="59">
        <f>JULY!K39+AUG!K39+SEPT!K39</f>
        <v>13234</v>
      </c>
      <c r="L39" s="59">
        <f>JULY!L39+AUG!L39+SEPT!L39</f>
        <v>0</v>
      </c>
      <c r="M39" s="58">
        <f>SUM(C39:L39)</f>
        <v>13234</v>
      </c>
      <c r="N39" s="60">
        <f t="shared" si="0"/>
        <v>3.6011157744571723E-5</v>
      </c>
      <c r="P39" s="2"/>
      <c r="Q39" s="3"/>
    </row>
    <row r="40" spans="1:17" s="31" customFormat="1" ht="21" thickTop="1" thickBot="1" x14ac:dyDescent="0.35">
      <c r="A40" s="114" t="s">
        <v>4</v>
      </c>
      <c r="B40" s="115"/>
      <c r="C40" s="41">
        <f>SUM(C4:C39)</f>
        <v>1990182</v>
      </c>
      <c r="D40" s="41">
        <f>SUM(D4:D39)</f>
        <v>134506996</v>
      </c>
      <c r="E40" s="41">
        <f t="shared" ref="E40:M40" si="2">SUM(E4:E39)</f>
        <v>3297554</v>
      </c>
      <c r="F40" s="41">
        <f t="shared" si="2"/>
        <v>132315375</v>
      </c>
      <c r="G40" s="41">
        <f>SUM(G4:G39)</f>
        <v>9828752</v>
      </c>
      <c r="H40" s="41">
        <f t="shared" si="2"/>
        <v>14337</v>
      </c>
      <c r="I40" s="41">
        <f t="shared" si="2"/>
        <v>9681959</v>
      </c>
      <c r="J40" s="41">
        <f t="shared" si="2"/>
        <v>63280475</v>
      </c>
      <c r="K40" s="41">
        <f t="shared" si="2"/>
        <v>12573580</v>
      </c>
      <c r="L40" s="41">
        <f t="shared" si="2"/>
        <v>8000</v>
      </c>
      <c r="M40" s="41">
        <f t="shared" si="2"/>
        <v>367497210</v>
      </c>
      <c r="N40" s="51">
        <f t="shared" si="0"/>
        <v>1</v>
      </c>
      <c r="O40" s="62"/>
      <c r="P40" s="62">
        <f>'JAN-FEB SUM (2)'!M40+MARCH!M40</f>
        <v>283361206.98000002</v>
      </c>
    </row>
    <row r="41" spans="1:17" ht="6" customHeight="1" thickBot="1" x14ac:dyDescent="0.3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22"/>
      <c r="P41" s="3"/>
    </row>
    <row r="42" spans="1:17" ht="22.5" customHeight="1" thickTop="1" thickBot="1" x14ac:dyDescent="0.35">
      <c r="A42" s="116" t="s">
        <v>3</v>
      </c>
      <c r="B42" s="117"/>
      <c r="C42" s="38">
        <f>JULY!C42+AUG!C42+SEPT!C42</f>
        <v>99273260.430978864</v>
      </c>
      <c r="D42" s="38">
        <f>JULY!D42+AUG!D42+SEPT!D42</f>
        <v>350210894.38375664</v>
      </c>
      <c r="E42" s="38">
        <f>JULY!E42+AUG!E42+SEPT!E42</f>
        <v>170111647.0253461</v>
      </c>
      <c r="F42" s="38">
        <f>JULY!F42+AUG!F42+SEPT!F42</f>
        <v>246991177.98627824</v>
      </c>
      <c r="G42" s="38">
        <f>JULY!G42+AUG!G42+SEPT!G42</f>
        <v>64062924.990530297</v>
      </c>
      <c r="H42" s="38">
        <f>JULY!H42+AUG!H42+SEPT!H42</f>
        <v>8621100.2264404744</v>
      </c>
      <c r="I42" s="38">
        <f>JULY!I42+AUG!I42+SEPT!I42</f>
        <v>98114357.900556192</v>
      </c>
      <c r="J42" s="38">
        <f>JULY!J42+AUG!J42+SEPT!J42</f>
        <v>0</v>
      </c>
      <c r="K42" s="38">
        <f>JULY!K42+AUG!K42+SEPT!K42</f>
        <v>0</v>
      </c>
      <c r="L42" s="38">
        <f>JULY!L42+AUG!L42+SEPT!L42</f>
        <v>3041440.8882538592</v>
      </c>
      <c r="M42" s="39">
        <f>JULY!M42+AUG!M42+SEPT!M42</f>
        <v>1063454461.1222384</v>
      </c>
      <c r="N42" s="37"/>
      <c r="O42" s="2"/>
    </row>
    <row r="43" spans="1:17" s="31" customFormat="1" ht="21" thickTop="1" thickBot="1" x14ac:dyDescent="0.35">
      <c r="A43" s="118" t="s">
        <v>2</v>
      </c>
      <c r="B43" s="119"/>
      <c r="C43" s="43">
        <f>C40/C42</f>
        <v>2.0047513211109876E-2</v>
      </c>
      <c r="D43" s="43">
        <f t="shared" ref="D43:L43" si="3">D40/D42</f>
        <v>0.38407427683448631</v>
      </c>
      <c r="E43" s="43">
        <f t="shared" si="3"/>
        <v>1.9384645658675415E-2</v>
      </c>
      <c r="F43" s="43">
        <f>F40/F42</f>
        <v>0.53570891105815477</v>
      </c>
      <c r="G43" s="43">
        <f t="shared" si="3"/>
        <v>0.15342340365278159</v>
      </c>
      <c r="H43" s="43">
        <f t="shared" si="3"/>
        <v>1.663012796908352E-3</v>
      </c>
      <c r="I43" s="43">
        <f t="shared" si="3"/>
        <v>9.8680348189335854E-2</v>
      </c>
      <c r="J43" s="43" t="e">
        <f t="shared" si="3"/>
        <v>#DIV/0!</v>
      </c>
      <c r="K43" s="43" t="e">
        <f t="shared" si="3"/>
        <v>#DIV/0!</v>
      </c>
      <c r="L43" s="43">
        <f t="shared" si="3"/>
        <v>2.6303322319681612E-3</v>
      </c>
      <c r="M43" s="43">
        <f>M40/M42</f>
        <v>0.34556929650959278</v>
      </c>
      <c r="N43" s="61"/>
    </row>
    <row r="45" spans="1:17" x14ac:dyDescent="0.2">
      <c r="D45" s="2"/>
      <c r="M45" s="2"/>
    </row>
    <row r="46" spans="1:17" x14ac:dyDescent="0.2">
      <c r="D46" s="3"/>
      <c r="M46" s="3"/>
    </row>
    <row r="47" spans="1:17" x14ac:dyDescent="0.2">
      <c r="M47" s="2"/>
    </row>
    <row r="50" spans="13:13" x14ac:dyDescent="0.2">
      <c r="M50" s="3"/>
    </row>
  </sheetData>
  <mergeCells count="9">
    <mergeCell ref="A40:B40"/>
    <mergeCell ref="A42:B42"/>
    <mergeCell ref="A43:B43"/>
    <mergeCell ref="A1:N1"/>
    <mergeCell ref="A2:A3"/>
    <mergeCell ref="B2:B3"/>
    <mergeCell ref="C2:L2"/>
    <mergeCell ref="M2:M3"/>
    <mergeCell ref="N2:N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27" zoomScale="93" zoomScaleNormal="93" workbookViewId="0">
      <pane xSplit="1" ySplit="9" topLeftCell="G36" activePane="topRight" state="frozen"/>
      <selection activeCell="A27" sqref="A27"/>
      <selection pane="topRight" activeCell="C30" sqref="C30"/>
      <selection pane="bottomLeft" activeCell="A36" sqref="A36"/>
      <selection pane="bottomRight"/>
    </sheetView>
  </sheetViews>
  <sheetFormatPr baseColWidth="10" defaultColWidth="8.83203125" defaultRowHeight="14" x14ac:dyDescent="0.2"/>
  <cols>
    <col min="1" max="1" width="11.83203125" style="29" customWidth="1"/>
    <col min="2" max="2" width="25.5" style="1" customWidth="1"/>
    <col min="3" max="3" width="15.5" style="2" customWidth="1"/>
    <col min="4" max="4" width="19.5" style="1" customWidth="1"/>
    <col min="5" max="5" width="16.83203125" style="1" bestFit="1" customWidth="1"/>
    <col min="6" max="6" width="20" style="1" customWidth="1"/>
    <col min="7" max="7" width="20.6640625" style="1" customWidth="1"/>
    <col min="8" max="8" width="18.1640625" style="1" customWidth="1"/>
    <col min="9" max="9" width="18.83203125" style="1" customWidth="1"/>
    <col min="10" max="11" width="17.33203125" style="1" customWidth="1"/>
    <col min="12" max="12" width="15.33203125" style="1" bestFit="1" customWidth="1"/>
    <col min="13" max="13" width="20.1640625" style="1" bestFit="1" customWidth="1"/>
    <col min="14" max="14" width="16.33203125" style="1" customWidth="1"/>
    <col min="15" max="15" width="16.5" style="1" bestFit="1" customWidth="1"/>
    <col min="16" max="17" width="14.5" style="1" bestFit="1" customWidth="1"/>
    <col min="18" max="16384" width="8.83203125" style="1"/>
  </cols>
  <sheetData>
    <row r="1" spans="1:14" ht="27" thickBot="1" x14ac:dyDescent="0.4">
      <c r="A1" s="131" t="s">
        <v>77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20" thickBot="1" x14ac:dyDescent="0.35">
      <c r="A2" s="121" t="s">
        <v>36</v>
      </c>
      <c r="B2" s="123" t="s">
        <v>35</v>
      </c>
      <c r="C2" s="125" t="s">
        <v>34</v>
      </c>
      <c r="D2" s="126"/>
      <c r="E2" s="126"/>
      <c r="F2" s="126"/>
      <c r="G2" s="126"/>
      <c r="H2" s="126"/>
      <c r="I2" s="126"/>
      <c r="J2" s="126"/>
      <c r="K2" s="126"/>
      <c r="L2" s="126"/>
      <c r="M2" s="127" t="s">
        <v>4</v>
      </c>
      <c r="N2" s="129" t="s">
        <v>30</v>
      </c>
    </row>
    <row r="3" spans="1:14" s="57" customFormat="1" ht="59" thickTop="1" thickBot="1" x14ac:dyDescent="0.35">
      <c r="A3" s="122"/>
      <c r="B3" s="124"/>
      <c r="C3" s="54" t="s">
        <v>1</v>
      </c>
      <c r="D3" s="55" t="s">
        <v>0</v>
      </c>
      <c r="E3" s="55" t="s">
        <v>37</v>
      </c>
      <c r="F3" s="55" t="s">
        <v>38</v>
      </c>
      <c r="G3" s="55" t="s">
        <v>46</v>
      </c>
      <c r="H3" s="55" t="s">
        <v>33</v>
      </c>
      <c r="I3" s="56" t="s">
        <v>32</v>
      </c>
      <c r="J3" s="55" t="s">
        <v>31</v>
      </c>
      <c r="K3" s="56" t="s">
        <v>52</v>
      </c>
      <c r="L3" s="56" t="s">
        <v>51</v>
      </c>
      <c r="M3" s="128"/>
      <c r="N3" s="130"/>
    </row>
    <row r="4" spans="1:14" ht="24.75" customHeight="1" x14ac:dyDescent="0.3">
      <c r="A4" s="24">
        <v>110</v>
      </c>
      <c r="B4" s="4" t="s">
        <v>29</v>
      </c>
      <c r="C4" s="5">
        <f>'AUG-SUM'!C4+SEPT!C4</f>
        <v>0</v>
      </c>
      <c r="D4" s="5">
        <f>'AUG-SUM'!D4+SEPT!D4</f>
        <v>777235</v>
      </c>
      <c r="E4" s="5">
        <f>'AUG-SUM'!E4+SEPT!E4</f>
        <v>0</v>
      </c>
      <c r="F4" s="5">
        <f>'AUG-SUM'!F4+SEPT!F4</f>
        <v>793167</v>
      </c>
      <c r="G4" s="5">
        <f>'AUG-SUM'!G4+SEPT!G4</f>
        <v>0</v>
      </c>
      <c r="H4" s="5">
        <f>'AUG-SUM'!H4+SEPT!H4</f>
        <v>0</v>
      </c>
      <c r="I4" s="5">
        <f>'AUG-SUM'!I4+SEPT!I4</f>
        <v>149089</v>
      </c>
      <c r="J4" s="5">
        <f>'AUG-SUM'!J4+SEPT!J4</f>
        <v>0</v>
      </c>
      <c r="K4" s="5">
        <f>'AUG-SUM'!K4+SEPT!K4</f>
        <v>8918</v>
      </c>
      <c r="L4" s="5">
        <f>'AUG-SUM'!L4+SEPT!L4</f>
        <v>7000</v>
      </c>
      <c r="M4" s="10">
        <f>SUM(C4:L4)</f>
        <v>1735409</v>
      </c>
      <c r="N4" s="11">
        <f t="shared" ref="N4:N40" si="0">M4/$M$40</f>
        <v>1.8431566613254023E-3</v>
      </c>
    </row>
    <row r="5" spans="1:14" ht="24.75" customHeight="1" x14ac:dyDescent="0.3">
      <c r="A5" s="25">
        <v>111</v>
      </c>
      <c r="B5" s="12" t="s">
        <v>28</v>
      </c>
      <c r="C5" s="5">
        <f>'AUG-SUM'!C5+SEPT!C5</f>
        <v>2099239</v>
      </c>
      <c r="D5" s="5">
        <f>'AUG-SUM'!D5+SEPT!D5</f>
        <v>36275787</v>
      </c>
      <c r="E5" s="5">
        <f>'AUG-SUM'!E5+SEPT!E5</f>
        <v>3463745</v>
      </c>
      <c r="F5" s="5">
        <f>'AUG-SUM'!F5+SEPT!F5</f>
        <v>49574857</v>
      </c>
      <c r="G5" s="5">
        <f>'AUG-SUM'!G5+SEPT!G5</f>
        <v>7995479</v>
      </c>
      <c r="H5" s="5">
        <f>'AUG-SUM'!H5+SEPT!H5</f>
        <v>0</v>
      </c>
      <c r="I5" s="5">
        <f>'AUG-SUM'!I5+SEPT!I5</f>
        <v>14908170</v>
      </c>
      <c r="J5" s="5">
        <f>'AUG-SUM'!J5+SEPT!J5</f>
        <v>5158431</v>
      </c>
      <c r="K5" s="5">
        <f>'AUG-SUM'!K5+SEPT!K5</f>
        <v>1031837</v>
      </c>
      <c r="L5" s="5">
        <f>'AUG-SUM'!L5+SEPT!L5</f>
        <v>4000</v>
      </c>
      <c r="M5" s="10">
        <f t="shared" ref="M5:M36" si="1">SUM(C5:L5)</f>
        <v>120511545</v>
      </c>
      <c r="N5" s="11">
        <f t="shared" si="0"/>
        <v>0.12799383714926335</v>
      </c>
    </row>
    <row r="6" spans="1:14" ht="38" x14ac:dyDescent="0.3">
      <c r="A6" s="25">
        <v>112</v>
      </c>
      <c r="B6" s="12" t="s">
        <v>27</v>
      </c>
      <c r="C6" s="5">
        <f>'AUG-SUM'!C6+SEPT!C6</f>
        <v>0</v>
      </c>
      <c r="D6" s="5">
        <f>'AUG-SUM'!D6+SEPT!D6</f>
        <v>1556068</v>
      </c>
      <c r="E6" s="5">
        <f>'AUG-SUM'!E6+SEPT!E6</f>
        <v>0</v>
      </c>
      <c r="F6" s="5">
        <f>'AUG-SUM'!F6+SEPT!F6</f>
        <v>1406012</v>
      </c>
      <c r="G6" s="5">
        <f>'AUG-SUM'!G6+SEPT!G6</f>
        <v>120597</v>
      </c>
      <c r="H6" s="5">
        <f>'AUG-SUM'!H6+SEPT!H6</f>
        <v>0</v>
      </c>
      <c r="I6" s="5">
        <f>'AUG-SUM'!I6+SEPT!I6</f>
        <v>37003</v>
      </c>
      <c r="J6" s="5">
        <f>'AUG-SUM'!J6+SEPT!J6</f>
        <v>77806</v>
      </c>
      <c r="K6" s="5">
        <f>'AUG-SUM'!K6+SEPT!K6</f>
        <v>15563</v>
      </c>
      <c r="L6" s="5">
        <f>'AUG-SUM'!L6+SEPT!L6</f>
        <v>0</v>
      </c>
      <c r="M6" s="10">
        <f t="shared" si="1"/>
        <v>3213049</v>
      </c>
      <c r="N6" s="11">
        <f t="shared" si="0"/>
        <v>3.4125400222742436E-3</v>
      </c>
    </row>
    <row r="7" spans="1:14" ht="38" x14ac:dyDescent="0.3">
      <c r="A7" s="25">
        <v>113</v>
      </c>
      <c r="B7" s="12" t="s">
        <v>26</v>
      </c>
      <c r="C7" s="5">
        <f>'AUG-SUM'!C7+SEPT!C7</f>
        <v>0</v>
      </c>
      <c r="D7" s="5">
        <f>'AUG-SUM'!D7+SEPT!D7</f>
        <v>0</v>
      </c>
      <c r="E7" s="5">
        <f>'AUG-SUM'!E7+SEPT!E7</f>
        <v>0</v>
      </c>
      <c r="F7" s="5">
        <f>'AUG-SUM'!F7+SEPT!F7</f>
        <v>0</v>
      </c>
      <c r="G7" s="5">
        <f>'AUG-SUM'!G7+SEPT!G7</f>
        <v>0</v>
      </c>
      <c r="H7" s="5">
        <f>'AUG-SUM'!H7+SEPT!H7</f>
        <v>0</v>
      </c>
      <c r="I7" s="5">
        <f>'AUG-SUM'!I7+SEPT!I7</f>
        <v>0</v>
      </c>
      <c r="J7" s="5">
        <f>'AUG-SUM'!J7+SEPT!J7</f>
        <v>0</v>
      </c>
      <c r="K7" s="5">
        <f>'AUG-SUM'!K7+SEPT!K7</f>
        <v>0</v>
      </c>
      <c r="L7" s="5">
        <f>'AUG-SUM'!L7+SEPT!L7</f>
        <v>0</v>
      </c>
      <c r="M7" s="10">
        <f t="shared" si="1"/>
        <v>0</v>
      </c>
      <c r="N7" s="11">
        <f t="shared" si="0"/>
        <v>0</v>
      </c>
    </row>
    <row r="8" spans="1:14" ht="27" customHeight="1" x14ac:dyDescent="0.3">
      <c r="A8" s="25">
        <v>140</v>
      </c>
      <c r="B8" s="12" t="s">
        <v>25</v>
      </c>
      <c r="C8" s="5">
        <f>'AUG-SUM'!C8+SEPT!C8</f>
        <v>1541775</v>
      </c>
      <c r="D8" s="5">
        <f>'AUG-SUM'!D8+SEPT!D8</f>
        <v>20319701</v>
      </c>
      <c r="E8" s="5">
        <f>'AUG-SUM'!E8+SEPT!E8</f>
        <v>2543932</v>
      </c>
      <c r="F8" s="5">
        <f>'AUG-SUM'!F8+SEPT!F8</f>
        <v>28283749</v>
      </c>
      <c r="G8" s="5">
        <f>'AUG-SUM'!G8+SEPT!G8</f>
        <v>3500984</v>
      </c>
      <c r="H8" s="5">
        <f>'AUG-SUM'!H8+SEPT!H8</f>
        <v>0</v>
      </c>
      <c r="I8" s="5">
        <f>'AUG-SUM'!I8+SEPT!I8</f>
        <v>5731440</v>
      </c>
      <c r="J8" s="5">
        <f>'AUG-SUM'!J8+SEPT!J8</f>
        <v>2258731</v>
      </c>
      <c r="K8" s="5">
        <f>'AUG-SUM'!K8+SEPT!K8</f>
        <v>451299</v>
      </c>
      <c r="L8" s="5">
        <f>'AUG-SUM'!L8+SEPT!L8</f>
        <v>1542000</v>
      </c>
      <c r="M8" s="10">
        <f t="shared" si="1"/>
        <v>66173611</v>
      </c>
      <c r="N8" s="11">
        <f t="shared" si="0"/>
        <v>7.0282182424204268E-2</v>
      </c>
    </row>
    <row r="9" spans="1:14" ht="37.5" customHeight="1" x14ac:dyDescent="0.3">
      <c r="A9" s="25">
        <v>300</v>
      </c>
      <c r="B9" s="16" t="s">
        <v>24</v>
      </c>
      <c r="C9" s="5">
        <f>'AUG-SUM'!C9+SEPT!C9</f>
        <v>0</v>
      </c>
      <c r="D9" s="5">
        <f>'AUG-SUM'!D9+SEPT!D9</f>
        <v>0</v>
      </c>
      <c r="E9" s="5">
        <f>'AUG-SUM'!E9+SEPT!E9</f>
        <v>0</v>
      </c>
      <c r="F9" s="5">
        <f>'AUG-SUM'!F9+SEPT!F9</f>
        <v>0</v>
      </c>
      <c r="G9" s="5">
        <f>'AUG-SUM'!G9+SEPT!G9</f>
        <v>0</v>
      </c>
      <c r="H9" s="5">
        <f>'AUG-SUM'!H9+SEPT!H9</f>
        <v>0</v>
      </c>
      <c r="I9" s="5">
        <f>'AUG-SUM'!I9+SEPT!I9</f>
        <v>0</v>
      </c>
      <c r="J9" s="5">
        <f>'AUG-SUM'!J9+SEPT!J9</f>
        <v>0</v>
      </c>
      <c r="K9" s="5">
        <f>'AUG-SUM'!K9+SEPT!K9</f>
        <v>0</v>
      </c>
      <c r="L9" s="5">
        <f>'AUG-SUM'!L9+SEPT!L9</f>
        <v>0</v>
      </c>
      <c r="M9" s="10">
        <f t="shared" si="1"/>
        <v>0</v>
      </c>
      <c r="N9" s="11">
        <f t="shared" si="0"/>
        <v>0</v>
      </c>
    </row>
    <row r="10" spans="1:14" ht="38" x14ac:dyDescent="0.3">
      <c r="A10" s="25">
        <v>310</v>
      </c>
      <c r="B10" s="12" t="s">
        <v>23</v>
      </c>
      <c r="C10" s="5">
        <f>'AUG-SUM'!C10+SEPT!C10</f>
        <v>366906</v>
      </c>
      <c r="D10" s="5">
        <f>'AUG-SUM'!D10+SEPT!D10</f>
        <v>74664208</v>
      </c>
      <c r="E10" s="5">
        <f>'AUG-SUM'!E10+SEPT!E10</f>
        <v>605394</v>
      </c>
      <c r="F10" s="5">
        <f>'AUG-SUM'!F10+SEPT!F10</f>
        <v>160519745</v>
      </c>
      <c r="G10" s="5">
        <f>'AUG-SUM'!G10+SEPT!G10</f>
        <v>16780017</v>
      </c>
      <c r="H10" s="5">
        <f>'AUG-SUM'!H10+SEPT!H10</f>
        <v>0</v>
      </c>
      <c r="I10" s="5">
        <f>'AUG-SUM'!I10+SEPT!I10</f>
        <v>1767481</v>
      </c>
      <c r="J10" s="5">
        <f>'AUG-SUM'!J10+SEPT!J10</f>
        <v>10900162</v>
      </c>
      <c r="K10" s="5">
        <f>'AUG-SUM'!K10+SEPT!K10</f>
        <v>2180204</v>
      </c>
      <c r="L10" s="5">
        <f>'AUG-SUM'!L10+SEPT!L10</f>
        <v>1000</v>
      </c>
      <c r="M10" s="10">
        <f t="shared" si="1"/>
        <v>267785117</v>
      </c>
      <c r="N10" s="11">
        <f t="shared" si="0"/>
        <v>0.28441129566710338</v>
      </c>
    </row>
    <row r="11" spans="1:14" ht="33" customHeight="1" x14ac:dyDescent="0.3">
      <c r="A11" s="25">
        <v>320</v>
      </c>
      <c r="B11" s="12" t="s">
        <v>22</v>
      </c>
      <c r="C11" s="5">
        <f>'AUG-SUM'!C11+SEPT!C11</f>
        <v>3068280</v>
      </c>
      <c r="D11" s="5">
        <f>'AUG-SUM'!D11+SEPT!D11</f>
        <v>42893279</v>
      </c>
      <c r="E11" s="5">
        <f>'AUG-SUM'!E11+SEPT!E11</f>
        <v>5148046</v>
      </c>
      <c r="F11" s="5">
        <f>'AUG-SUM'!F11+SEPT!F11</f>
        <v>54747960</v>
      </c>
      <c r="G11" s="5">
        <f>'AUG-SUM'!G11+SEPT!G11</f>
        <v>0</v>
      </c>
      <c r="H11" s="5">
        <f>'AUG-SUM'!H11+SEPT!H11</f>
        <v>0</v>
      </c>
      <c r="I11" s="5">
        <f>'AUG-SUM'!I11+SEPT!I11</f>
        <v>7206172</v>
      </c>
      <c r="J11" s="5">
        <f>'AUG-SUM'!J11+SEPT!J11</f>
        <v>0</v>
      </c>
      <c r="K11" s="5">
        <f>'AUG-SUM'!K11+SEPT!K11</f>
        <v>0</v>
      </c>
      <c r="L11" s="5">
        <f>'AUG-SUM'!L11+SEPT!L11</f>
        <v>11000</v>
      </c>
      <c r="M11" s="10">
        <f t="shared" si="1"/>
        <v>113074737</v>
      </c>
      <c r="N11" s="11">
        <f t="shared" si="0"/>
        <v>0.12009529438257376</v>
      </c>
    </row>
    <row r="12" spans="1:14" ht="38" x14ac:dyDescent="0.3">
      <c r="A12" s="25">
        <v>321</v>
      </c>
      <c r="B12" s="12" t="s">
        <v>21</v>
      </c>
      <c r="C12" s="5">
        <f>'AUG-SUM'!C12+SEPT!C12</f>
        <v>0</v>
      </c>
      <c r="D12" s="5">
        <f>'AUG-SUM'!D12+SEPT!D12</f>
        <v>75948355</v>
      </c>
      <c r="E12" s="5">
        <f>'AUG-SUM'!E12+SEPT!E12</f>
        <v>0</v>
      </c>
      <c r="F12" s="5">
        <f>'AUG-SUM'!F12+SEPT!F12</f>
        <v>73766058</v>
      </c>
      <c r="G12" s="5">
        <f>'AUG-SUM'!G12+SEPT!G12</f>
        <v>0</v>
      </c>
      <c r="H12" s="5">
        <f>'AUG-SUM'!H12+SEPT!H12</f>
        <v>0</v>
      </c>
      <c r="I12" s="5">
        <f>'AUG-SUM'!I12+SEPT!I12</f>
        <v>330074</v>
      </c>
      <c r="J12" s="5">
        <f>'AUG-SUM'!J12+SEPT!J12</f>
        <v>0</v>
      </c>
      <c r="K12" s="5">
        <f>'AUG-SUM'!K12+SEPT!K12</f>
        <v>0</v>
      </c>
      <c r="L12" s="5">
        <f>'AUG-SUM'!L12+SEPT!L12</f>
        <v>0</v>
      </c>
      <c r="M12" s="10">
        <f t="shared" si="1"/>
        <v>150044487</v>
      </c>
      <c r="N12" s="11">
        <f t="shared" si="0"/>
        <v>0.15936041342945825</v>
      </c>
    </row>
    <row r="13" spans="1:14" ht="39" customHeight="1" x14ac:dyDescent="0.3">
      <c r="A13" s="25">
        <v>322</v>
      </c>
      <c r="B13" s="12" t="s">
        <v>20</v>
      </c>
      <c r="C13" s="5">
        <f>'AUG-SUM'!C13+SEPT!C13</f>
        <v>0</v>
      </c>
      <c r="D13" s="5">
        <f>'AUG-SUM'!D13+SEPT!D13</f>
        <v>0</v>
      </c>
      <c r="E13" s="5">
        <f>'AUG-SUM'!E13+SEPT!E13</f>
        <v>0</v>
      </c>
      <c r="F13" s="5">
        <f>'AUG-SUM'!F13+SEPT!F13</f>
        <v>1756759</v>
      </c>
      <c r="G13" s="5">
        <f>'AUG-SUM'!G13+SEPT!G13</f>
        <v>0</v>
      </c>
      <c r="H13" s="5">
        <f>'AUG-SUM'!H13+SEPT!H13</f>
        <v>0</v>
      </c>
      <c r="I13" s="5">
        <f>'AUG-SUM'!I13+SEPT!I13</f>
        <v>0</v>
      </c>
      <c r="J13" s="5">
        <f>'AUG-SUM'!J13+SEPT!J13</f>
        <v>0</v>
      </c>
      <c r="K13" s="5">
        <f>'AUG-SUM'!K13+SEPT!K13</f>
        <v>0</v>
      </c>
      <c r="L13" s="5">
        <f>'AUG-SUM'!L13+SEPT!L13</f>
        <v>0</v>
      </c>
      <c r="M13" s="10">
        <f t="shared" si="1"/>
        <v>1756759</v>
      </c>
      <c r="N13" s="11">
        <f t="shared" si="0"/>
        <v>1.8658322350485403E-3</v>
      </c>
    </row>
    <row r="14" spans="1:14" ht="38" x14ac:dyDescent="0.3">
      <c r="A14" s="25">
        <v>325</v>
      </c>
      <c r="B14" s="12" t="s">
        <v>39</v>
      </c>
      <c r="C14" s="5">
        <f>'AUG-SUM'!C14+SEPT!C14</f>
        <v>0</v>
      </c>
      <c r="D14" s="5">
        <f>'AUG-SUM'!D14+SEPT!D14</f>
        <v>389630</v>
      </c>
      <c r="E14" s="5">
        <f>'AUG-SUM'!E14+SEPT!E14</f>
        <v>0</v>
      </c>
      <c r="F14" s="5">
        <f>'AUG-SUM'!F14+SEPT!F14</f>
        <v>436705</v>
      </c>
      <c r="G14" s="5">
        <f>'AUG-SUM'!G14+SEPT!G14</f>
        <v>0</v>
      </c>
      <c r="H14" s="5">
        <f>'AUG-SUM'!H14+SEPT!H14</f>
        <v>14344.98</v>
      </c>
      <c r="I14" s="5">
        <f>'AUG-SUM'!I14+SEPT!I14</f>
        <v>573585</v>
      </c>
      <c r="J14" s="5">
        <f>'AUG-SUM'!J14+SEPT!J14</f>
        <v>0</v>
      </c>
      <c r="K14" s="5">
        <f>'AUG-SUM'!K14+SEPT!K14</f>
        <v>0</v>
      </c>
      <c r="L14" s="5">
        <f>'AUG-SUM'!L14+SEPT!L14</f>
        <v>0</v>
      </c>
      <c r="M14" s="10">
        <f t="shared" si="1"/>
        <v>1414264.98</v>
      </c>
      <c r="N14" s="11">
        <f t="shared" si="0"/>
        <v>1.5020735277771619E-3</v>
      </c>
    </row>
    <row r="15" spans="1:14" ht="33" customHeight="1" x14ac:dyDescent="0.3">
      <c r="A15" s="25">
        <v>330</v>
      </c>
      <c r="B15" s="16" t="s">
        <v>19</v>
      </c>
      <c r="C15" s="5">
        <f>'AUG-SUM'!C15+SEPT!C15</f>
        <v>0</v>
      </c>
      <c r="D15" s="5">
        <f>'AUG-SUM'!D15+SEPT!D15</f>
        <v>68458261</v>
      </c>
      <c r="E15" s="5">
        <f>'AUG-SUM'!E15+SEPT!E15</f>
        <v>0</v>
      </c>
      <c r="F15" s="5">
        <f>'AUG-SUM'!F15+SEPT!F15</f>
        <v>0</v>
      </c>
      <c r="G15" s="5">
        <f>'AUG-SUM'!G15+SEPT!G15</f>
        <v>0</v>
      </c>
      <c r="H15" s="5">
        <f>'AUG-SUM'!H15+SEPT!H15</f>
        <v>0</v>
      </c>
      <c r="I15" s="5">
        <f>'AUG-SUM'!I15+SEPT!I15</f>
        <v>0</v>
      </c>
      <c r="J15" s="5">
        <f>'AUG-SUM'!J15+SEPT!J15</f>
        <v>0</v>
      </c>
      <c r="K15" s="5">
        <f>'AUG-SUM'!K15+SEPT!K15</f>
        <v>0</v>
      </c>
      <c r="L15" s="5">
        <f>'AUG-SUM'!L15+SEPT!L15</f>
        <v>0</v>
      </c>
      <c r="M15" s="10">
        <f t="shared" si="1"/>
        <v>68458261</v>
      </c>
      <c r="N15" s="11">
        <f t="shared" si="0"/>
        <v>7.2708681230132494E-2</v>
      </c>
    </row>
    <row r="16" spans="1:14" ht="38" x14ac:dyDescent="0.3">
      <c r="A16" s="25">
        <v>331</v>
      </c>
      <c r="B16" s="16" t="s">
        <v>42</v>
      </c>
      <c r="C16" s="5">
        <f>'AUG-SUM'!C16+SEPT!C16</f>
        <v>0</v>
      </c>
      <c r="D16" s="5">
        <f>'AUG-SUM'!D16+SEPT!D16</f>
        <v>365776</v>
      </c>
      <c r="E16" s="5">
        <f>'AUG-SUM'!E16+SEPT!E16</f>
        <v>0</v>
      </c>
      <c r="F16" s="5">
        <f>'AUG-SUM'!F16+SEPT!F16</f>
        <v>0</v>
      </c>
      <c r="G16" s="5">
        <f>'AUG-SUM'!G16+SEPT!G16</f>
        <v>0</v>
      </c>
      <c r="H16" s="5">
        <f>'AUG-SUM'!H16+SEPT!H16</f>
        <v>0</v>
      </c>
      <c r="I16" s="5">
        <f>'AUG-SUM'!I16+SEPT!I16</f>
        <v>0</v>
      </c>
      <c r="J16" s="5">
        <f>'AUG-SUM'!J16+SEPT!J16</f>
        <v>0</v>
      </c>
      <c r="K16" s="5">
        <f>'AUG-SUM'!K16+SEPT!K16</f>
        <v>0</v>
      </c>
      <c r="L16" s="5">
        <f>'AUG-SUM'!L16+SEPT!L16</f>
        <v>0</v>
      </c>
      <c r="M16" s="10">
        <f t="shared" si="1"/>
        <v>365776</v>
      </c>
      <c r="N16" s="11">
        <f t="shared" si="0"/>
        <v>3.8848621330934686E-4</v>
      </c>
    </row>
    <row r="17" spans="1:14" ht="28.5" customHeight="1" x14ac:dyDescent="0.3">
      <c r="A17" s="25">
        <v>340</v>
      </c>
      <c r="B17" s="16" t="s">
        <v>18</v>
      </c>
      <c r="C17" s="5">
        <f>'AUG-SUM'!C17+SEPT!C17</f>
        <v>0</v>
      </c>
      <c r="D17" s="5">
        <f>'AUG-SUM'!D17+SEPT!D17</f>
        <v>1616255</v>
      </c>
      <c r="E17" s="5">
        <f>'AUG-SUM'!E17+SEPT!E17</f>
        <v>0</v>
      </c>
      <c r="F17" s="5">
        <f>'AUG-SUM'!F17+SEPT!F17</f>
        <v>2207346</v>
      </c>
      <c r="G17" s="5">
        <f>'AUG-SUM'!G17+SEPT!G17</f>
        <v>0</v>
      </c>
      <c r="H17" s="5">
        <f>'AUG-SUM'!H17+SEPT!H17</f>
        <v>0</v>
      </c>
      <c r="I17" s="5">
        <f>'AUG-SUM'!I17+SEPT!I17</f>
        <v>239441</v>
      </c>
      <c r="J17" s="5">
        <f>'AUG-SUM'!J17+SEPT!J17</f>
        <v>0</v>
      </c>
      <c r="K17" s="5">
        <f>'AUG-SUM'!K17+SEPT!K17</f>
        <v>0</v>
      </c>
      <c r="L17" s="5">
        <f>'AUG-SUM'!L17+SEPT!L17</f>
        <v>0</v>
      </c>
      <c r="M17" s="10">
        <f t="shared" si="1"/>
        <v>4063042</v>
      </c>
      <c r="N17" s="11">
        <f t="shared" si="0"/>
        <v>4.3153071855366E-3</v>
      </c>
    </row>
    <row r="18" spans="1:14" ht="38" x14ac:dyDescent="0.3">
      <c r="A18" s="25">
        <v>350</v>
      </c>
      <c r="B18" s="16" t="s">
        <v>17</v>
      </c>
      <c r="C18" s="5">
        <f>'AUG-SUM'!C18+SEPT!C18</f>
        <v>0</v>
      </c>
      <c r="D18" s="5">
        <f>'AUG-SUM'!D18+SEPT!D18</f>
        <v>0</v>
      </c>
      <c r="E18" s="5">
        <f>'AUG-SUM'!E18+SEPT!E18</f>
        <v>0</v>
      </c>
      <c r="F18" s="5">
        <f>'AUG-SUM'!F18+SEPT!F18</f>
        <v>0</v>
      </c>
      <c r="G18" s="5">
        <f>'AUG-SUM'!G18+SEPT!G18</f>
        <v>0</v>
      </c>
      <c r="H18" s="5">
        <f>'AUG-SUM'!H18+SEPT!H18</f>
        <v>0</v>
      </c>
      <c r="I18" s="5">
        <f>'AUG-SUM'!I18+SEPT!I18</f>
        <v>0</v>
      </c>
      <c r="J18" s="5">
        <f>'AUG-SUM'!J18+SEPT!J18</f>
        <v>0</v>
      </c>
      <c r="K18" s="5">
        <f>'AUG-SUM'!K18+SEPT!K18</f>
        <v>0</v>
      </c>
      <c r="L18" s="5">
        <f>'AUG-SUM'!L18+SEPT!L18</f>
        <v>0</v>
      </c>
      <c r="M18" s="10">
        <f t="shared" si="1"/>
        <v>0</v>
      </c>
      <c r="N18" s="11">
        <f t="shared" si="0"/>
        <v>0</v>
      </c>
    </row>
    <row r="19" spans="1:14" ht="19" x14ac:dyDescent="0.3">
      <c r="A19" s="25">
        <v>360</v>
      </c>
      <c r="B19" s="16" t="s">
        <v>16</v>
      </c>
      <c r="C19" s="5">
        <f>'AUG-SUM'!C19+SEPT!C19</f>
        <v>0</v>
      </c>
      <c r="D19" s="5">
        <f>'AUG-SUM'!D19+SEPT!D19</f>
        <v>0</v>
      </c>
      <c r="E19" s="5">
        <f>'AUG-SUM'!E19+SEPT!E19</f>
        <v>0</v>
      </c>
      <c r="F19" s="5">
        <f>'AUG-SUM'!F19+SEPT!F19</f>
        <v>0</v>
      </c>
      <c r="G19" s="5">
        <f>'AUG-SUM'!G19+SEPT!G19</f>
        <v>0</v>
      </c>
      <c r="H19" s="5">
        <f>'AUG-SUM'!H19+SEPT!H19</f>
        <v>0</v>
      </c>
      <c r="I19" s="5">
        <f>'AUG-SUM'!I19+SEPT!I19</f>
        <v>0</v>
      </c>
      <c r="J19" s="5">
        <f>'AUG-SUM'!J19+SEPT!J19</f>
        <v>0</v>
      </c>
      <c r="K19" s="5">
        <f>'AUG-SUM'!K19+SEPT!K19</f>
        <v>0</v>
      </c>
      <c r="L19" s="5">
        <f>'AUG-SUM'!L19+SEPT!L19</f>
        <v>0</v>
      </c>
      <c r="M19" s="10">
        <f t="shared" si="1"/>
        <v>0</v>
      </c>
      <c r="N19" s="11">
        <f t="shared" si="0"/>
        <v>0</v>
      </c>
    </row>
    <row r="20" spans="1:14" ht="38" x14ac:dyDescent="0.3">
      <c r="A20" s="25">
        <v>370</v>
      </c>
      <c r="B20" s="16" t="s">
        <v>15</v>
      </c>
      <c r="C20" s="5">
        <f>'AUG-SUM'!C20+SEPT!C20</f>
        <v>0</v>
      </c>
      <c r="D20" s="5">
        <f>'AUG-SUM'!D20+SEPT!D20</f>
        <v>0</v>
      </c>
      <c r="E20" s="5">
        <f>'AUG-SUM'!E20+SEPT!E20</f>
        <v>0</v>
      </c>
      <c r="F20" s="5">
        <f>'AUG-SUM'!F20+SEPT!F20</f>
        <v>0</v>
      </c>
      <c r="G20" s="5">
        <f>'AUG-SUM'!G20+SEPT!G20</f>
        <v>0</v>
      </c>
      <c r="H20" s="5">
        <f>'AUG-SUM'!H20+SEPT!H20</f>
        <v>0</v>
      </c>
      <c r="I20" s="5">
        <f>'AUG-SUM'!I20+SEPT!I20</f>
        <v>0</v>
      </c>
      <c r="J20" s="5">
        <f>'AUG-SUM'!J20+SEPT!J20</f>
        <v>0</v>
      </c>
      <c r="K20" s="5">
        <f>'AUG-SUM'!K20+SEPT!K20</f>
        <v>0</v>
      </c>
      <c r="L20" s="5">
        <f>'AUG-SUM'!L20+SEPT!L20</f>
        <v>0</v>
      </c>
      <c r="M20" s="10">
        <f t="shared" si="1"/>
        <v>0</v>
      </c>
      <c r="N20" s="11">
        <f t="shared" si="0"/>
        <v>0</v>
      </c>
    </row>
    <row r="21" spans="1:14" ht="57" x14ac:dyDescent="0.3">
      <c r="A21" s="25">
        <v>381</v>
      </c>
      <c r="B21" s="16" t="s">
        <v>14</v>
      </c>
      <c r="C21" s="5">
        <f>'AUG-SUM'!C21+SEPT!C21</f>
        <v>0</v>
      </c>
      <c r="D21" s="5">
        <f>'AUG-SUM'!D21+SEPT!D21</f>
        <v>509292</v>
      </c>
      <c r="E21" s="5">
        <f>'AUG-SUM'!E21+SEPT!E21</f>
        <v>0</v>
      </c>
      <c r="F21" s="5">
        <f>'AUG-SUM'!F21+SEPT!F21</f>
        <v>0</v>
      </c>
      <c r="G21" s="5">
        <f>'AUG-SUM'!G21+SEPT!G21</f>
        <v>0</v>
      </c>
      <c r="H21" s="5">
        <f>'AUG-SUM'!H21+SEPT!H21</f>
        <v>0</v>
      </c>
      <c r="I21" s="5">
        <f>'AUG-SUM'!I21+SEPT!I21</f>
        <v>0</v>
      </c>
      <c r="J21" s="5">
        <f>'AUG-SUM'!J21+SEPT!J21</f>
        <v>0</v>
      </c>
      <c r="K21" s="5">
        <f>'AUG-SUM'!K21+SEPT!K21</f>
        <v>0</v>
      </c>
      <c r="L21" s="5">
        <f>'AUG-SUM'!L21+SEPT!L21</f>
        <v>0</v>
      </c>
      <c r="M21" s="10">
        <f t="shared" si="1"/>
        <v>509292</v>
      </c>
      <c r="N21" s="11">
        <f t="shared" si="0"/>
        <v>5.4091280059037194E-4</v>
      </c>
    </row>
    <row r="22" spans="1:14" ht="38" x14ac:dyDescent="0.3">
      <c r="A22" s="26">
        <v>405</v>
      </c>
      <c r="B22" s="19" t="s">
        <v>47</v>
      </c>
      <c r="C22" s="5">
        <f>'AUG-SUM'!C22+SEPT!C22</f>
        <v>0</v>
      </c>
      <c r="D22" s="5">
        <f>'AUG-SUM'!D22+SEPT!D22</f>
        <v>0</v>
      </c>
      <c r="E22" s="5">
        <f>'AUG-SUM'!E22+SEPT!E22</f>
        <v>0</v>
      </c>
      <c r="F22" s="5">
        <f>'AUG-SUM'!F22+SEPT!F22</f>
        <v>0</v>
      </c>
      <c r="G22" s="5">
        <f>'AUG-SUM'!G22+SEPT!G22</f>
        <v>0</v>
      </c>
      <c r="H22" s="5">
        <f>'AUG-SUM'!H22+SEPT!H22</f>
        <v>0</v>
      </c>
      <c r="I22" s="5">
        <f>'AUG-SUM'!I22+SEPT!I22</f>
        <v>0</v>
      </c>
      <c r="J22" s="5">
        <f>'AUG-SUM'!J22+SEPT!J22</f>
        <v>0</v>
      </c>
      <c r="K22" s="5">
        <f>'AUG-SUM'!K22+SEPT!K22</f>
        <v>0</v>
      </c>
      <c r="L22" s="5">
        <f>'AUG-SUM'!L22+SEPT!L22</f>
        <v>0</v>
      </c>
      <c r="M22" s="10">
        <f t="shared" si="1"/>
        <v>0</v>
      </c>
      <c r="N22" s="11">
        <f t="shared" si="0"/>
        <v>0</v>
      </c>
    </row>
    <row r="23" spans="1:14" ht="31.5" customHeight="1" x14ac:dyDescent="0.3">
      <c r="A23" s="25">
        <v>410</v>
      </c>
      <c r="B23" s="16" t="s">
        <v>40</v>
      </c>
      <c r="C23" s="5">
        <f>'AUG-SUM'!C23+SEPT!C23</f>
        <v>0</v>
      </c>
      <c r="D23" s="5">
        <f>'AUG-SUM'!D23+SEPT!D23</f>
        <v>279689</v>
      </c>
      <c r="E23" s="5">
        <f>'AUG-SUM'!E23+SEPT!E23</f>
        <v>0</v>
      </c>
      <c r="F23" s="5">
        <f>'AUG-SUM'!F23+SEPT!F23</f>
        <v>274926</v>
      </c>
      <c r="G23" s="5">
        <f>'AUG-SUM'!G23+SEPT!G23</f>
        <v>0</v>
      </c>
      <c r="H23" s="5">
        <f>'AUG-SUM'!H23+SEPT!H23</f>
        <v>0</v>
      </c>
      <c r="I23" s="5">
        <f>'AUG-SUM'!I23+SEPT!I23</f>
        <v>6446</v>
      </c>
      <c r="J23" s="5">
        <f>'AUG-SUM'!J23+SEPT!J23</f>
        <v>0</v>
      </c>
      <c r="K23" s="5">
        <f>'AUG-SUM'!K23+SEPT!K23</f>
        <v>0</v>
      </c>
      <c r="L23" s="5">
        <f>'AUG-SUM'!L23+SEPT!L23</f>
        <v>0</v>
      </c>
      <c r="M23" s="10">
        <f t="shared" si="1"/>
        <v>561061</v>
      </c>
      <c r="N23" s="11">
        <f t="shared" si="0"/>
        <v>5.958960219521113E-4</v>
      </c>
    </row>
    <row r="24" spans="1:14" ht="56.25" customHeight="1" x14ac:dyDescent="0.3">
      <c r="A24" s="24">
        <v>415</v>
      </c>
      <c r="B24" s="20" t="s">
        <v>43</v>
      </c>
      <c r="C24" s="5">
        <f>'AUG-SUM'!C24+SEPT!C24</f>
        <v>0</v>
      </c>
      <c r="D24" s="5">
        <f>'AUG-SUM'!D24+SEPT!D24</f>
        <v>182154</v>
      </c>
      <c r="E24" s="5">
        <f>'AUG-SUM'!E24+SEPT!E24</f>
        <v>0</v>
      </c>
      <c r="F24" s="5">
        <f>'AUG-SUM'!F24+SEPT!F24</f>
        <v>172431</v>
      </c>
      <c r="G24" s="5">
        <f>'AUG-SUM'!G24+SEPT!G24</f>
        <v>0</v>
      </c>
      <c r="H24" s="5">
        <f>'AUG-SUM'!H24+SEPT!H24</f>
        <v>0</v>
      </c>
      <c r="I24" s="5">
        <f>'AUG-SUM'!I24+SEPT!I24</f>
        <v>56598</v>
      </c>
      <c r="J24" s="5">
        <f>'AUG-SUM'!J24+SEPT!J24</f>
        <v>0</v>
      </c>
      <c r="K24" s="5">
        <f>'AUG-SUM'!K24+SEPT!K24</f>
        <v>0</v>
      </c>
      <c r="L24" s="5">
        <f>'AUG-SUM'!L24+SEPT!L24</f>
        <v>0</v>
      </c>
      <c r="M24" s="10">
        <f t="shared" si="1"/>
        <v>411183</v>
      </c>
      <c r="N24" s="11">
        <f t="shared" si="0"/>
        <v>4.3671243232791974E-4</v>
      </c>
    </row>
    <row r="25" spans="1:14" ht="56.25" customHeight="1" x14ac:dyDescent="0.3">
      <c r="A25" s="24">
        <v>420</v>
      </c>
      <c r="B25" s="20" t="s">
        <v>41</v>
      </c>
      <c r="C25" s="5">
        <f>'AUG-SUM'!C25+SEPT!C25</f>
        <v>0</v>
      </c>
      <c r="D25" s="5">
        <f>'AUG-SUM'!D25+SEPT!D25</f>
        <v>0</v>
      </c>
      <c r="E25" s="5">
        <f>'AUG-SUM'!E25+SEPT!E25</f>
        <v>0</v>
      </c>
      <c r="F25" s="5">
        <f>'AUG-SUM'!F25+SEPT!F25</f>
        <v>0</v>
      </c>
      <c r="G25" s="5">
        <f>'AUG-SUM'!G25+SEPT!G25</f>
        <v>0</v>
      </c>
      <c r="H25" s="5">
        <f>'AUG-SUM'!H25+SEPT!H25</f>
        <v>0</v>
      </c>
      <c r="I25" s="5">
        <f>'AUG-SUM'!I25+SEPT!I25</f>
        <v>0</v>
      </c>
      <c r="J25" s="5">
        <f>'AUG-SUM'!J25+SEPT!J25</f>
        <v>0</v>
      </c>
      <c r="K25" s="5">
        <f>'AUG-SUM'!K25+SEPT!K25</f>
        <v>0</v>
      </c>
      <c r="L25" s="5">
        <f>'AUG-SUM'!L25+SEPT!L25</f>
        <v>0</v>
      </c>
      <c r="M25" s="10">
        <f t="shared" si="1"/>
        <v>0</v>
      </c>
      <c r="N25" s="11">
        <f t="shared" si="0"/>
        <v>0</v>
      </c>
    </row>
    <row r="26" spans="1:14" ht="38.25" customHeight="1" x14ac:dyDescent="0.3">
      <c r="A26" s="24">
        <v>435</v>
      </c>
      <c r="B26" s="20" t="s">
        <v>13</v>
      </c>
      <c r="C26" s="5">
        <f>'AUG-SUM'!C26+SEPT!C26</f>
        <v>0</v>
      </c>
      <c r="D26" s="5">
        <f>'AUG-SUM'!D26+SEPT!D26</f>
        <v>0</v>
      </c>
      <c r="E26" s="5">
        <f>'AUG-SUM'!E26+SEPT!E26</f>
        <v>0</v>
      </c>
      <c r="F26" s="5">
        <f>'AUG-SUM'!F26+SEPT!F26</f>
        <v>0</v>
      </c>
      <c r="G26" s="5">
        <f>'AUG-SUM'!G26+SEPT!G26</f>
        <v>0</v>
      </c>
      <c r="H26" s="5">
        <f>'AUG-SUM'!H26+SEPT!H26</f>
        <v>0</v>
      </c>
      <c r="I26" s="5">
        <f>'AUG-SUM'!I26+SEPT!I26</f>
        <v>0</v>
      </c>
      <c r="J26" s="5">
        <f>'AUG-SUM'!J26+SEPT!J26</f>
        <v>0</v>
      </c>
      <c r="K26" s="5">
        <f>'AUG-SUM'!K26+SEPT!K26</f>
        <v>0</v>
      </c>
      <c r="L26" s="5">
        <f>'AUG-SUM'!L26+SEPT!L26</f>
        <v>0</v>
      </c>
      <c r="M26" s="10">
        <f t="shared" si="1"/>
        <v>0</v>
      </c>
      <c r="N26" s="11">
        <f t="shared" si="0"/>
        <v>0</v>
      </c>
    </row>
    <row r="27" spans="1:14" ht="38" x14ac:dyDescent="0.3">
      <c r="A27" s="25">
        <v>440</v>
      </c>
      <c r="B27" s="16" t="s">
        <v>12</v>
      </c>
      <c r="C27" s="5">
        <f>'AUG-SUM'!C27+SEPT!C27</f>
        <v>0</v>
      </c>
      <c r="D27" s="5">
        <f>'AUG-SUM'!D27+SEPT!D27</f>
        <v>0</v>
      </c>
      <c r="E27" s="5">
        <f>'AUG-SUM'!E27+SEPT!E27</f>
        <v>0</v>
      </c>
      <c r="F27" s="5">
        <f>'AUG-SUM'!F27+SEPT!F27</f>
        <v>0</v>
      </c>
      <c r="G27" s="5">
        <f>'AUG-SUM'!G27+SEPT!G27</f>
        <v>0</v>
      </c>
      <c r="H27" s="5">
        <f>'AUG-SUM'!H27+SEPT!H27</f>
        <v>0</v>
      </c>
      <c r="I27" s="5">
        <f>'AUG-SUM'!I27+SEPT!I27</f>
        <v>0</v>
      </c>
      <c r="J27" s="5">
        <f>'AUG-SUM'!J27+SEPT!J27</f>
        <v>0</v>
      </c>
      <c r="K27" s="5">
        <f>'AUG-SUM'!K27+SEPT!K27</f>
        <v>0</v>
      </c>
      <c r="L27" s="5">
        <f>'AUG-SUM'!L27+SEPT!L27</f>
        <v>0</v>
      </c>
      <c r="M27" s="10">
        <f t="shared" si="1"/>
        <v>0</v>
      </c>
      <c r="N27" s="11">
        <f t="shared" si="0"/>
        <v>0</v>
      </c>
    </row>
    <row r="28" spans="1:14" ht="57" x14ac:dyDescent="0.3">
      <c r="A28" s="25">
        <v>450</v>
      </c>
      <c r="B28" s="16" t="s">
        <v>49</v>
      </c>
      <c r="C28" s="5">
        <f>'AUG-SUM'!C28+SEPT!C28</f>
        <v>0</v>
      </c>
      <c r="D28" s="5">
        <f>'AUG-SUM'!D28+SEPT!D28</f>
        <v>0</v>
      </c>
      <c r="E28" s="5">
        <f>'AUG-SUM'!E28+SEPT!E28</f>
        <v>0</v>
      </c>
      <c r="F28" s="5">
        <f>'AUG-SUM'!F28+SEPT!F28</f>
        <v>0</v>
      </c>
      <c r="G28" s="5">
        <f>'AUG-SUM'!G28+SEPT!G28</f>
        <v>0</v>
      </c>
      <c r="H28" s="5">
        <f>'AUG-SUM'!H28+SEPT!H28</f>
        <v>0</v>
      </c>
      <c r="I28" s="5">
        <f>'AUG-SUM'!I28+SEPT!I28</f>
        <v>0</v>
      </c>
      <c r="J28" s="5">
        <f>'AUG-SUM'!J28+SEPT!J28</f>
        <v>0</v>
      </c>
      <c r="K28" s="5">
        <f>'AUG-SUM'!K28+SEPT!K28</f>
        <v>0</v>
      </c>
      <c r="L28" s="5">
        <f>'AUG-SUM'!L28+SEPT!L28</f>
        <v>0</v>
      </c>
      <c r="M28" s="10">
        <f t="shared" si="1"/>
        <v>0</v>
      </c>
      <c r="N28" s="11">
        <f t="shared" si="0"/>
        <v>0</v>
      </c>
    </row>
    <row r="29" spans="1:14" ht="19" x14ac:dyDescent="0.3">
      <c r="A29" s="25">
        <v>455</v>
      </c>
      <c r="B29" s="16" t="s">
        <v>11</v>
      </c>
      <c r="C29" s="5">
        <f>'AUG-SUM'!C29+SEPT!C29</f>
        <v>0</v>
      </c>
      <c r="D29" s="5">
        <f>'AUG-SUM'!D29+SEPT!D29</f>
        <v>0</v>
      </c>
      <c r="E29" s="5">
        <f>'AUG-SUM'!E29+SEPT!E29</f>
        <v>0</v>
      </c>
      <c r="F29" s="5">
        <f>'AUG-SUM'!F29+SEPT!F29</f>
        <v>0</v>
      </c>
      <c r="G29" s="5">
        <f>'AUG-SUM'!G29+SEPT!G29</f>
        <v>0</v>
      </c>
      <c r="H29" s="5">
        <f>'AUG-SUM'!H29+SEPT!H29</f>
        <v>0</v>
      </c>
      <c r="I29" s="5">
        <f>'AUG-SUM'!I29+SEPT!I29</f>
        <v>0</v>
      </c>
      <c r="J29" s="5">
        <f>'AUG-SUM'!J29+SEPT!J29</f>
        <v>0</v>
      </c>
      <c r="K29" s="5">
        <f>'AUG-SUM'!K29+SEPT!K29</f>
        <v>0</v>
      </c>
      <c r="L29" s="5">
        <f>'AUG-SUM'!L29+SEPT!L29</f>
        <v>0</v>
      </c>
      <c r="M29" s="10">
        <f t="shared" si="1"/>
        <v>0</v>
      </c>
      <c r="N29" s="11">
        <f t="shared" si="0"/>
        <v>0</v>
      </c>
    </row>
    <row r="30" spans="1:14" ht="19" x14ac:dyDescent="0.3">
      <c r="A30" s="25">
        <v>460</v>
      </c>
      <c r="B30" s="16" t="s">
        <v>16</v>
      </c>
      <c r="C30" s="5">
        <f>'AUG-SUM'!C30+SEPT!C30</f>
        <v>0</v>
      </c>
      <c r="D30" s="5">
        <f>'AUG-SUM'!D30+SEPT!D30</f>
        <v>13832</v>
      </c>
      <c r="E30" s="5">
        <f>'AUG-SUM'!E30+SEPT!E30</f>
        <v>0</v>
      </c>
      <c r="F30" s="5">
        <f>'AUG-SUM'!F30+SEPT!F30</f>
        <v>43550</v>
      </c>
      <c r="G30" s="5">
        <f>'AUG-SUM'!G30+SEPT!G30</f>
        <v>0</v>
      </c>
      <c r="H30" s="5">
        <f>'AUG-SUM'!H30+SEPT!H30</f>
        <v>0</v>
      </c>
      <c r="I30" s="5">
        <f>'AUG-SUM'!I30+SEPT!I30</f>
        <v>0</v>
      </c>
      <c r="J30" s="5">
        <f>'AUG-SUM'!J30+SEPT!J30</f>
        <v>0</v>
      </c>
      <c r="K30" s="5">
        <f>'AUG-SUM'!K30+SEPT!K30</f>
        <v>0</v>
      </c>
      <c r="L30" s="5">
        <f>'AUG-SUM'!L30+SEPT!L30</f>
        <v>0</v>
      </c>
      <c r="M30" s="10">
        <f t="shared" si="1"/>
        <v>57382</v>
      </c>
      <c r="N30" s="11">
        <f t="shared" si="0"/>
        <v>6.0944719971012155E-5</v>
      </c>
    </row>
    <row r="31" spans="1:14" ht="57" x14ac:dyDescent="0.3">
      <c r="A31" s="25">
        <v>465</v>
      </c>
      <c r="B31" s="16" t="s">
        <v>44</v>
      </c>
      <c r="C31" s="5">
        <f>'AUG-SUM'!C31+SEPT!C31</f>
        <v>0</v>
      </c>
      <c r="D31" s="5">
        <f>'AUG-SUM'!D31+SEPT!D31</f>
        <v>0</v>
      </c>
      <c r="E31" s="5">
        <f>'AUG-SUM'!E31+SEPT!E31</f>
        <v>0</v>
      </c>
      <c r="F31" s="5">
        <f>'AUG-SUM'!F31+SEPT!F31</f>
        <v>0</v>
      </c>
      <c r="G31" s="5">
        <f>'AUG-SUM'!G31+SEPT!G31</f>
        <v>0</v>
      </c>
      <c r="H31" s="5">
        <f>'AUG-SUM'!H31+SEPT!H31</f>
        <v>0</v>
      </c>
      <c r="I31" s="5">
        <f>'AUG-SUM'!I31+SEPT!I31</f>
        <v>0</v>
      </c>
      <c r="J31" s="5">
        <f>'AUG-SUM'!J31+SEPT!J31</f>
        <v>0</v>
      </c>
      <c r="K31" s="5">
        <f>'AUG-SUM'!K31+SEPT!K31</f>
        <v>0</v>
      </c>
      <c r="L31" s="5">
        <f>'AUG-SUM'!L31+SEPT!L31</f>
        <v>0</v>
      </c>
      <c r="M31" s="10">
        <f t="shared" si="1"/>
        <v>0</v>
      </c>
      <c r="N31" s="11">
        <f t="shared" si="0"/>
        <v>0</v>
      </c>
    </row>
    <row r="32" spans="1:14" ht="33.75" customHeight="1" x14ac:dyDescent="0.3">
      <c r="A32" s="25">
        <v>480</v>
      </c>
      <c r="B32" s="16" t="s">
        <v>10</v>
      </c>
      <c r="C32" s="5">
        <f>'AUG-SUM'!C32+SEPT!C32</f>
        <v>0</v>
      </c>
      <c r="D32" s="5">
        <f>'AUG-SUM'!D32+SEPT!D32</f>
        <v>46278</v>
      </c>
      <c r="E32" s="5">
        <f>'AUG-SUM'!E32+SEPT!E32</f>
        <v>0</v>
      </c>
      <c r="F32" s="5">
        <f>'AUG-SUM'!F32+SEPT!F32</f>
        <v>76359</v>
      </c>
      <c r="G32" s="5">
        <f>'AUG-SUM'!G32+SEPT!G32</f>
        <v>0</v>
      </c>
      <c r="H32" s="5">
        <f>'AUG-SUM'!H32+SEPT!H32</f>
        <v>0</v>
      </c>
      <c r="I32" s="5">
        <f>'AUG-SUM'!I32+SEPT!I32</f>
        <v>0</v>
      </c>
      <c r="J32" s="5">
        <f>'AUG-SUM'!J32+SEPT!J32</f>
        <v>0</v>
      </c>
      <c r="K32" s="5">
        <f>'AUG-SUM'!K32+SEPT!K32</f>
        <v>0</v>
      </c>
      <c r="L32" s="5">
        <f>'AUG-SUM'!L32+SEPT!L32</f>
        <v>0</v>
      </c>
      <c r="M32" s="10">
        <f t="shared" si="1"/>
        <v>122637</v>
      </c>
      <c r="N32" s="11">
        <f t="shared" si="0"/>
        <v>1.302512568938869E-4</v>
      </c>
    </row>
    <row r="33" spans="1:17" ht="19" x14ac:dyDescent="0.3">
      <c r="A33" s="25">
        <v>485</v>
      </c>
      <c r="B33" s="16" t="s">
        <v>9</v>
      </c>
      <c r="C33" s="5">
        <f>'AUG-SUM'!C33+SEPT!C33</f>
        <v>0</v>
      </c>
      <c r="D33" s="5">
        <f>'AUG-SUM'!D33+SEPT!D33</f>
        <v>14294791</v>
      </c>
      <c r="E33" s="5">
        <f>'AUG-SUM'!E33+SEPT!E33</f>
        <v>0</v>
      </c>
      <c r="F33" s="5">
        <f>'AUG-SUM'!F33+SEPT!F33</f>
        <v>21822081</v>
      </c>
      <c r="G33" s="5">
        <f>'AUG-SUM'!G33+SEPT!G33</f>
        <v>0</v>
      </c>
      <c r="H33" s="5">
        <f>'AUG-SUM'!H33+SEPT!H33</f>
        <v>0</v>
      </c>
      <c r="I33" s="5">
        <f>'AUG-SUM'!I33+SEPT!I33</f>
        <v>3106569</v>
      </c>
      <c r="J33" s="5">
        <f>'AUG-SUM'!J33+SEPT!J33</f>
        <v>0</v>
      </c>
      <c r="K33" s="5">
        <f>'AUG-SUM'!K33+SEPT!K33</f>
        <v>0</v>
      </c>
      <c r="L33" s="5">
        <f>'AUG-SUM'!L33+SEPT!L33</f>
        <v>0</v>
      </c>
      <c r="M33" s="10">
        <f t="shared" si="1"/>
        <v>39223441</v>
      </c>
      <c r="N33" s="11">
        <f t="shared" si="0"/>
        <v>4.1658736677782526E-2</v>
      </c>
    </row>
    <row r="34" spans="1:17" ht="52.5" customHeight="1" x14ac:dyDescent="0.3">
      <c r="A34" s="25">
        <v>495</v>
      </c>
      <c r="B34" s="16" t="s">
        <v>8</v>
      </c>
      <c r="C34" s="5">
        <f>'AUG-SUM'!C34+SEPT!C34</f>
        <v>0</v>
      </c>
      <c r="D34" s="5">
        <f>'AUG-SUM'!D34+SEPT!D34</f>
        <v>265297</v>
      </c>
      <c r="E34" s="5">
        <f>'AUG-SUM'!E34+SEPT!E34</f>
        <v>0</v>
      </c>
      <c r="F34" s="5">
        <f>'AUG-SUM'!F34+SEPT!F34</f>
        <v>410076</v>
      </c>
      <c r="G34" s="5">
        <f>'AUG-SUM'!G34+SEPT!G34</f>
        <v>0</v>
      </c>
      <c r="H34" s="5">
        <f>'AUG-SUM'!H34+SEPT!H34</f>
        <v>0</v>
      </c>
      <c r="I34" s="5">
        <f>'AUG-SUM'!I34+SEPT!I34</f>
        <v>0</v>
      </c>
      <c r="J34" s="5">
        <f>'AUG-SUM'!J34+SEPT!J34</f>
        <v>0</v>
      </c>
      <c r="K34" s="5">
        <f>'AUG-SUM'!K34+SEPT!K34</f>
        <v>0</v>
      </c>
      <c r="L34" s="5">
        <f>'AUG-SUM'!L34+SEPT!L34</f>
        <v>0</v>
      </c>
      <c r="M34" s="10">
        <f t="shared" si="1"/>
        <v>675373</v>
      </c>
      <c r="N34" s="11">
        <f t="shared" si="0"/>
        <v>7.1730539822561763E-4</v>
      </c>
    </row>
    <row r="35" spans="1:17" ht="76" x14ac:dyDescent="0.3">
      <c r="A35" s="25">
        <v>496</v>
      </c>
      <c r="B35" s="16" t="s">
        <v>48</v>
      </c>
      <c r="C35" s="5">
        <f>'AUG-SUM'!C35+SEPT!C35</f>
        <v>0</v>
      </c>
      <c r="D35" s="5">
        <f>'AUG-SUM'!D35+SEPT!D35</f>
        <v>0</v>
      </c>
      <c r="E35" s="5">
        <f>'AUG-SUM'!E35+SEPT!E35</f>
        <v>0</v>
      </c>
      <c r="F35" s="5">
        <f>'AUG-SUM'!F35+SEPT!F35</f>
        <v>0</v>
      </c>
      <c r="G35" s="5">
        <f>'AUG-SUM'!G35+SEPT!G35</f>
        <v>0</v>
      </c>
      <c r="H35" s="5">
        <f>'AUG-SUM'!H35+SEPT!H35</f>
        <v>0</v>
      </c>
      <c r="I35" s="5">
        <f>'AUG-SUM'!I35+SEPT!I35</f>
        <v>0</v>
      </c>
      <c r="J35" s="5">
        <f>'AUG-SUM'!J35+SEPT!J35</f>
        <v>0</v>
      </c>
      <c r="K35" s="5">
        <f>'AUG-SUM'!K35+SEPT!K35</f>
        <v>0</v>
      </c>
      <c r="L35" s="5">
        <f>'AUG-SUM'!L35+SEPT!L35</f>
        <v>0</v>
      </c>
      <c r="M35" s="10">
        <f t="shared" si="1"/>
        <v>0</v>
      </c>
      <c r="N35" s="11">
        <f t="shared" si="0"/>
        <v>0</v>
      </c>
    </row>
    <row r="36" spans="1:17" ht="38" x14ac:dyDescent="0.3">
      <c r="A36" s="25">
        <v>498</v>
      </c>
      <c r="B36" s="16" t="s">
        <v>45</v>
      </c>
      <c r="C36" s="5">
        <f>'AUG-SUM'!C36+SEPT!C36</f>
        <v>0</v>
      </c>
      <c r="D36" s="5">
        <f>'AUG-SUM'!D36+SEPT!D36</f>
        <v>1423638</v>
      </c>
      <c r="E36" s="5">
        <f>'AUG-SUM'!E36+SEPT!E36</f>
        <v>0</v>
      </c>
      <c r="F36" s="5">
        <f>'AUG-SUM'!F36+SEPT!F36</f>
        <v>1299546</v>
      </c>
      <c r="G36" s="5">
        <f>'AUG-SUM'!G36+SEPT!G36</f>
        <v>0</v>
      </c>
      <c r="H36" s="5">
        <f>'AUG-SUM'!H36+SEPT!H36</f>
        <v>0</v>
      </c>
      <c r="I36" s="5">
        <f>'AUG-SUM'!I36+SEPT!I36</f>
        <v>0</v>
      </c>
      <c r="J36" s="5">
        <f>'AUG-SUM'!J36+SEPT!J36</f>
        <v>0</v>
      </c>
      <c r="K36" s="5">
        <f>'AUG-SUM'!K36+SEPT!K36</f>
        <v>0</v>
      </c>
      <c r="L36" s="5">
        <f>'AUG-SUM'!L36+SEPT!L36</f>
        <v>0</v>
      </c>
      <c r="M36" s="10">
        <f t="shared" si="1"/>
        <v>2723184</v>
      </c>
      <c r="N36" s="11">
        <f t="shared" si="0"/>
        <v>2.8922604006402838E-3</v>
      </c>
    </row>
    <row r="37" spans="1:17" ht="57" x14ac:dyDescent="0.3">
      <c r="A37" s="27" t="s">
        <v>7</v>
      </c>
      <c r="B37" s="19" t="s">
        <v>6</v>
      </c>
      <c r="C37" s="5">
        <f>'AUG-SUM'!C37+SEPT!C37</f>
        <v>0</v>
      </c>
      <c r="D37" s="5">
        <f>'AUG-SUM'!D37+SEPT!D37</f>
        <v>4381601</v>
      </c>
      <c r="E37" s="5">
        <f>'AUG-SUM'!E37+SEPT!E37</f>
        <v>0</v>
      </c>
      <c r="F37" s="5">
        <f>'AUG-SUM'!F37+SEPT!F37</f>
        <v>0</v>
      </c>
      <c r="G37" s="5">
        <f>'AUG-SUM'!G37+SEPT!G37</f>
        <v>0</v>
      </c>
      <c r="H37" s="5">
        <f>'AUG-SUM'!H37+SEPT!H37</f>
        <v>0</v>
      </c>
      <c r="I37" s="5">
        <f>'AUG-SUM'!I37+SEPT!I37</f>
        <v>0</v>
      </c>
      <c r="J37" s="5">
        <f>'AUG-SUM'!J37+SEPT!J37</f>
        <v>501635</v>
      </c>
      <c r="K37" s="5">
        <f>'AUG-SUM'!K37+SEPT!K37</f>
        <v>77470</v>
      </c>
      <c r="L37" s="5">
        <f>'AUG-SUM'!L37+SEPT!L37</f>
        <v>0</v>
      </c>
      <c r="M37" s="30">
        <f>SUM(C37:L37)</f>
        <v>4960706</v>
      </c>
      <c r="N37" s="11">
        <f t="shared" si="0"/>
        <v>5.2687051345111681E-3</v>
      </c>
      <c r="P37" s="3"/>
    </row>
    <row r="38" spans="1:17" ht="19" x14ac:dyDescent="0.3">
      <c r="A38" s="28"/>
      <c r="B38" s="16" t="s">
        <v>50</v>
      </c>
      <c r="C38" s="5">
        <f>'AUG-SUM'!C38+SEPT!C38</f>
        <v>0</v>
      </c>
      <c r="D38" s="5">
        <f>'AUG-SUM'!D38+SEPT!D38</f>
        <v>0</v>
      </c>
      <c r="E38" s="5">
        <f>'AUG-SUM'!E38+SEPT!E38</f>
        <v>0</v>
      </c>
      <c r="F38" s="5">
        <f>'AUG-SUM'!F38+SEPT!F38</f>
        <v>0</v>
      </c>
      <c r="G38" s="5">
        <f>'AUG-SUM'!G38+SEPT!G38</f>
        <v>0</v>
      </c>
      <c r="H38" s="5">
        <f>'AUG-SUM'!H38+SEPT!H38</f>
        <v>0</v>
      </c>
      <c r="I38" s="5">
        <f>'AUG-SUM'!I38+SEPT!I38</f>
        <v>0</v>
      </c>
      <c r="J38" s="5">
        <f>'AUG-SUM'!J38+SEPT!J38</f>
        <v>78169449</v>
      </c>
      <c r="K38" s="5">
        <f>'AUG-SUM'!K38+SEPT!K38</f>
        <v>15518778</v>
      </c>
      <c r="L38" s="5">
        <f>'AUG-SUM'!L38+SEPT!L38</f>
        <v>0</v>
      </c>
      <c r="M38" s="47">
        <f>SUM(C38:L38)</f>
        <v>93688227</v>
      </c>
      <c r="N38" s="11">
        <f t="shared" si="0"/>
        <v>9.9505119359653199E-2</v>
      </c>
      <c r="P38" s="3"/>
    </row>
    <row r="39" spans="1:17" ht="25.5" customHeight="1" thickBot="1" x14ac:dyDescent="0.35">
      <c r="A39" s="28"/>
      <c r="B39" s="19" t="s">
        <v>5</v>
      </c>
      <c r="C39" s="59">
        <f>'AUG-SUM'!C39+SEPT!C39</f>
        <v>0</v>
      </c>
      <c r="D39" s="59">
        <f>'AUG-SUM'!D39+SEPT!D39</f>
        <v>0</v>
      </c>
      <c r="E39" s="59">
        <f>'AUG-SUM'!E39+SEPT!E39</f>
        <v>0</v>
      </c>
      <c r="F39" s="59">
        <f>'AUG-SUM'!F39+SEPT!F39</f>
        <v>0</v>
      </c>
      <c r="G39" s="59">
        <f>'AUG-SUM'!G39+SEPT!G39</f>
        <v>0</v>
      </c>
      <c r="H39" s="59">
        <f>'AUG-SUM'!H39+SEPT!H39</f>
        <v>0</v>
      </c>
      <c r="I39" s="59">
        <f>'AUG-SUM'!I39+SEPT!I39</f>
        <v>0</v>
      </c>
      <c r="J39" s="59">
        <f>'AUG-SUM'!J39+SEPT!J39</f>
        <v>0</v>
      </c>
      <c r="K39" s="59">
        <f>'AUG-SUM'!K39+SEPT!K39</f>
        <v>13234</v>
      </c>
      <c r="L39" s="59">
        <f>'AUG-SUM'!L39+SEPT!L39</f>
        <v>0</v>
      </c>
      <c r="M39" s="58">
        <f>SUM(C39:L39)</f>
        <v>13234</v>
      </c>
      <c r="N39" s="60">
        <f t="shared" si="0"/>
        <v>1.4055669445058988E-5</v>
      </c>
      <c r="P39" s="2"/>
      <c r="Q39" s="3"/>
    </row>
    <row r="40" spans="1:17" s="31" customFormat="1" ht="21" thickTop="1" thickBot="1" x14ac:dyDescent="0.35">
      <c r="A40" s="114" t="s">
        <v>4</v>
      </c>
      <c r="B40" s="115"/>
      <c r="C40" s="41">
        <f>SUM(C4:C39)</f>
        <v>7076200</v>
      </c>
      <c r="D40" s="41">
        <f>SUM(D4:D39)</f>
        <v>344661127</v>
      </c>
      <c r="E40" s="41">
        <f t="shared" ref="E40:M40" si="2">SUM(E4:E39)</f>
        <v>11761117</v>
      </c>
      <c r="F40" s="41">
        <f t="shared" si="2"/>
        <v>397591327</v>
      </c>
      <c r="G40" s="41">
        <f>SUM(G4:G39)</f>
        <v>28397077</v>
      </c>
      <c r="H40" s="41">
        <f t="shared" si="2"/>
        <v>14344.98</v>
      </c>
      <c r="I40" s="41">
        <f t="shared" si="2"/>
        <v>34112068</v>
      </c>
      <c r="J40" s="41">
        <f t="shared" si="2"/>
        <v>97066214</v>
      </c>
      <c r="K40" s="41">
        <f t="shared" si="2"/>
        <v>19297303</v>
      </c>
      <c r="L40" s="41">
        <f t="shared" si="2"/>
        <v>1565000</v>
      </c>
      <c r="M40" s="41">
        <f t="shared" si="2"/>
        <v>941541777.98000002</v>
      </c>
      <c r="N40" s="51">
        <f t="shared" si="0"/>
        <v>1</v>
      </c>
      <c r="O40" s="62"/>
    </row>
    <row r="41" spans="1:17" ht="6" customHeight="1" thickBot="1" x14ac:dyDescent="0.3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P41" s="3"/>
    </row>
    <row r="42" spans="1:17" ht="22.5" customHeight="1" thickTop="1" thickBot="1" x14ac:dyDescent="0.35">
      <c r="A42" s="116" t="s">
        <v>3</v>
      </c>
      <c r="B42" s="117"/>
      <c r="C42" s="38">
        <f>'AUG-SUM'!C42+SEPT!C42</f>
        <v>261078883.7344563</v>
      </c>
      <c r="D42" s="38">
        <f>'AUG-SUM'!D42+SEPT!D42</f>
        <v>806758792.5661937</v>
      </c>
      <c r="E42" s="38">
        <f>'AUG-SUM'!E42+SEPT!E42</f>
        <v>424969481.44260794</v>
      </c>
      <c r="F42" s="38">
        <f>'AUG-SUM'!F42+SEPT!F42</f>
        <v>545013560.22899306</v>
      </c>
      <c r="G42" s="38">
        <f>'AUG-SUM'!G42+SEPT!G42</f>
        <v>152881515.82496685</v>
      </c>
      <c r="H42" s="38">
        <f>'AUG-SUM'!H42+SEPT!H42</f>
        <v>18778112.170536105</v>
      </c>
      <c r="I42" s="38">
        <f>'AUG-SUM'!I42+SEPT!I42</f>
        <v>213147670.04538029</v>
      </c>
      <c r="J42" s="38">
        <f>'AUG-SUM'!J42+SEPT!J42</f>
        <v>0</v>
      </c>
      <c r="K42" s="38">
        <f>'AUG-SUM'!K42+SEPT!K42</f>
        <v>0</v>
      </c>
      <c r="L42" s="38">
        <f>'AUG-SUM'!L42+SEPT!L42</f>
        <v>13241021.589449262</v>
      </c>
      <c r="M42" s="38">
        <f>'AUG-SUM'!M42+SEPT!M42</f>
        <v>3199502763.0234299</v>
      </c>
      <c r="N42" s="37"/>
    </row>
    <row r="43" spans="1:17" s="31" customFormat="1" ht="21" thickTop="1" thickBot="1" x14ac:dyDescent="0.35">
      <c r="A43" s="134" t="s">
        <v>2</v>
      </c>
      <c r="B43" s="135"/>
      <c r="C43" s="43">
        <f>C40/C42</f>
        <v>2.7103685670715572E-2</v>
      </c>
      <c r="D43" s="43">
        <f t="shared" ref="D43:L43" si="3">D40/D42</f>
        <v>0.42721706930974779</v>
      </c>
      <c r="E43" s="43">
        <f t="shared" si="3"/>
        <v>2.767520378187048E-2</v>
      </c>
      <c r="F43" s="43">
        <f>F40/F42</f>
        <v>0.72950721966064092</v>
      </c>
      <c r="G43" s="43">
        <f t="shared" si="3"/>
        <v>0.18574565307497112</v>
      </c>
      <c r="H43" s="43">
        <f t="shared" si="3"/>
        <v>7.6392024233980585E-4</v>
      </c>
      <c r="I43" s="43">
        <f t="shared" si="3"/>
        <v>0.16003960068030468</v>
      </c>
      <c r="J43" s="43" t="e">
        <f t="shared" si="3"/>
        <v>#DIV/0!</v>
      </c>
      <c r="K43" s="43" t="e">
        <f t="shared" si="3"/>
        <v>#DIV/0!</v>
      </c>
      <c r="L43" s="43">
        <f t="shared" si="3"/>
        <v>0.1181932972035199</v>
      </c>
      <c r="M43" s="43">
        <f>M40/M42</f>
        <v>0.29427753239077453</v>
      </c>
      <c r="N43" s="44"/>
      <c r="O43" s="106"/>
    </row>
    <row r="44" spans="1:17" x14ac:dyDescent="0.2">
      <c r="M44" s="64"/>
    </row>
    <row r="45" spans="1:17" x14ac:dyDescent="0.2">
      <c r="D45" s="2"/>
      <c r="M45" s="2"/>
    </row>
    <row r="46" spans="1:17" x14ac:dyDescent="0.2">
      <c r="D46" s="3"/>
      <c r="M46" s="3"/>
    </row>
    <row r="47" spans="1:17" x14ac:dyDescent="0.2">
      <c r="M47" s="2"/>
    </row>
    <row r="50" spans="13:13" x14ac:dyDescent="0.2">
      <c r="M50" s="3"/>
    </row>
  </sheetData>
  <mergeCells count="9">
    <mergeCell ref="A40:B40"/>
    <mergeCell ref="A42:B42"/>
    <mergeCell ref="A43:B43"/>
    <mergeCell ref="A1:N1"/>
    <mergeCell ref="A2:A3"/>
    <mergeCell ref="B2:B3"/>
    <mergeCell ref="C2:L2"/>
    <mergeCell ref="M2:M3"/>
    <mergeCell ref="N2:N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36" workbookViewId="0">
      <pane xSplit="1" ySplit="8" topLeftCell="I44" activePane="topRight" state="frozen"/>
      <selection activeCell="A36" sqref="A36"/>
      <selection pane="topRight" activeCell="P33" sqref="P33"/>
      <selection pane="bottomLeft" activeCell="A44" sqref="A44"/>
      <selection pane="bottomRight"/>
    </sheetView>
  </sheetViews>
  <sheetFormatPr baseColWidth="10" defaultColWidth="8.83203125" defaultRowHeight="14" x14ac:dyDescent="0.2"/>
  <cols>
    <col min="1" max="1" width="11.83203125" style="29" customWidth="1"/>
    <col min="2" max="2" width="25.5" style="1" customWidth="1"/>
    <col min="3" max="3" width="15.5" style="2" customWidth="1"/>
    <col min="4" max="4" width="19.5" style="1" customWidth="1"/>
    <col min="5" max="5" width="17.1640625" style="1" bestFit="1" customWidth="1"/>
    <col min="6" max="6" width="20" style="1" customWidth="1"/>
    <col min="7" max="7" width="20.6640625" style="1" customWidth="1"/>
    <col min="8" max="8" width="18.1640625" style="1" customWidth="1"/>
    <col min="9" max="9" width="18.83203125" style="1" customWidth="1"/>
    <col min="10" max="11" width="17.33203125" style="1" customWidth="1"/>
    <col min="12" max="12" width="15.33203125" style="1" bestFit="1" customWidth="1"/>
    <col min="13" max="13" width="16.83203125" style="1" bestFit="1" customWidth="1"/>
    <col min="14" max="14" width="16.33203125" style="1" customWidth="1"/>
    <col min="15" max="15" width="12.5" style="1" bestFit="1" customWidth="1"/>
    <col min="16" max="17" width="14.5" style="1" bestFit="1" customWidth="1"/>
    <col min="18" max="16384" width="8.83203125" style="1"/>
  </cols>
  <sheetData>
    <row r="1" spans="1:14" ht="27" thickBot="1" x14ac:dyDescent="0.4">
      <c r="A1" s="131" t="s">
        <v>78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20" thickBot="1" x14ac:dyDescent="0.35">
      <c r="A2" s="121" t="s">
        <v>36</v>
      </c>
      <c r="B2" s="123" t="s">
        <v>35</v>
      </c>
      <c r="C2" s="125" t="s">
        <v>34</v>
      </c>
      <c r="D2" s="126"/>
      <c r="E2" s="126"/>
      <c r="F2" s="126"/>
      <c r="G2" s="126"/>
      <c r="H2" s="126"/>
      <c r="I2" s="126"/>
      <c r="J2" s="126"/>
      <c r="K2" s="126"/>
      <c r="L2" s="126"/>
      <c r="M2" s="127" t="s">
        <v>4</v>
      </c>
      <c r="N2" s="129" t="s">
        <v>30</v>
      </c>
    </row>
    <row r="3" spans="1:14" s="57" customFormat="1" ht="59" thickTop="1" thickBot="1" x14ac:dyDescent="0.35">
      <c r="A3" s="122"/>
      <c r="B3" s="124"/>
      <c r="C3" s="54" t="s">
        <v>1</v>
      </c>
      <c r="D3" s="55" t="s">
        <v>0</v>
      </c>
      <c r="E3" s="55" t="s">
        <v>37</v>
      </c>
      <c r="F3" s="55" t="s">
        <v>38</v>
      </c>
      <c r="G3" s="55" t="s">
        <v>46</v>
      </c>
      <c r="H3" s="55" t="s">
        <v>33</v>
      </c>
      <c r="I3" s="56" t="s">
        <v>32</v>
      </c>
      <c r="J3" s="55" t="s">
        <v>31</v>
      </c>
      <c r="K3" s="56" t="s">
        <v>52</v>
      </c>
      <c r="L3" s="56" t="s">
        <v>51</v>
      </c>
      <c r="M3" s="128"/>
      <c r="N3" s="130"/>
    </row>
    <row r="4" spans="1:14" ht="24.75" customHeight="1" x14ac:dyDescent="0.3">
      <c r="A4" s="24">
        <v>110</v>
      </c>
      <c r="B4" s="4" t="s">
        <v>29</v>
      </c>
      <c r="C4" s="5">
        <v>0</v>
      </c>
      <c r="D4" s="6">
        <v>75108</v>
      </c>
      <c r="E4" s="6">
        <v>0</v>
      </c>
      <c r="F4" s="7">
        <v>83842</v>
      </c>
      <c r="G4" s="8">
        <v>0</v>
      </c>
      <c r="H4" s="8">
        <v>0</v>
      </c>
      <c r="I4" s="13">
        <v>0</v>
      </c>
      <c r="J4" s="8">
        <v>0</v>
      </c>
      <c r="K4" s="9">
        <v>975</v>
      </c>
      <c r="L4" s="9">
        <v>0</v>
      </c>
      <c r="M4" s="10">
        <f>SUM(C4:L4)</f>
        <v>159925</v>
      </c>
      <c r="N4" s="11">
        <f t="shared" ref="N4:N40" si="0">M4/$M$40</f>
        <v>1.5727389992401877E-3</v>
      </c>
    </row>
    <row r="5" spans="1:14" ht="24.75" customHeight="1" x14ac:dyDescent="0.3">
      <c r="A5" s="25">
        <v>111</v>
      </c>
      <c r="B5" s="12" t="s">
        <v>28</v>
      </c>
      <c r="C5" s="5">
        <v>0</v>
      </c>
      <c r="D5" s="14">
        <v>4545495</v>
      </c>
      <c r="E5" s="6">
        <v>0</v>
      </c>
      <c r="F5" s="13">
        <v>10467672</v>
      </c>
      <c r="G5" s="13">
        <v>1011822</v>
      </c>
      <c r="H5" s="8">
        <v>0</v>
      </c>
      <c r="I5" s="13">
        <v>1684782</v>
      </c>
      <c r="J5" s="13">
        <v>652794</v>
      </c>
      <c r="K5" s="48">
        <v>130570</v>
      </c>
      <c r="L5" s="9">
        <v>0</v>
      </c>
      <c r="M5" s="10">
        <f t="shared" ref="M5:M39" si="1">SUM(C5:L5)</f>
        <v>18493135</v>
      </c>
      <c r="N5" s="11">
        <f t="shared" si="0"/>
        <v>0.18186571600883972</v>
      </c>
    </row>
    <row r="6" spans="1:14" ht="38" x14ac:dyDescent="0.3">
      <c r="A6" s="25">
        <v>112</v>
      </c>
      <c r="B6" s="12" t="s">
        <v>27</v>
      </c>
      <c r="C6" s="5">
        <v>0</v>
      </c>
      <c r="D6" s="13">
        <v>0</v>
      </c>
      <c r="E6" s="6">
        <v>0</v>
      </c>
      <c r="F6" s="15">
        <v>0</v>
      </c>
      <c r="G6" s="13">
        <v>0</v>
      </c>
      <c r="H6" s="8">
        <v>0</v>
      </c>
      <c r="I6" s="13">
        <v>0</v>
      </c>
      <c r="J6" s="13">
        <v>0</v>
      </c>
      <c r="K6" s="48">
        <v>0</v>
      </c>
      <c r="L6" s="9">
        <v>0</v>
      </c>
      <c r="M6" s="10">
        <f t="shared" si="1"/>
        <v>0</v>
      </c>
      <c r="N6" s="11">
        <f t="shared" si="0"/>
        <v>0</v>
      </c>
    </row>
    <row r="7" spans="1:14" ht="38" x14ac:dyDescent="0.3">
      <c r="A7" s="25">
        <v>113</v>
      </c>
      <c r="B7" s="12" t="s">
        <v>26</v>
      </c>
      <c r="C7" s="5">
        <v>0</v>
      </c>
      <c r="D7" s="13">
        <v>0</v>
      </c>
      <c r="E7" s="6">
        <v>0</v>
      </c>
      <c r="F7" s="13">
        <v>0</v>
      </c>
      <c r="G7" s="13">
        <v>0</v>
      </c>
      <c r="H7" s="8">
        <v>0</v>
      </c>
      <c r="I7" s="13">
        <v>0</v>
      </c>
      <c r="J7" s="13">
        <v>0</v>
      </c>
      <c r="K7" s="48">
        <v>0</v>
      </c>
      <c r="L7" s="9">
        <v>0</v>
      </c>
      <c r="M7" s="10">
        <f t="shared" si="1"/>
        <v>0</v>
      </c>
      <c r="N7" s="11">
        <f t="shared" si="0"/>
        <v>0</v>
      </c>
    </row>
    <row r="8" spans="1:14" ht="27" customHeight="1" x14ac:dyDescent="0.3">
      <c r="A8" s="25">
        <v>140</v>
      </c>
      <c r="B8" s="12" t="s">
        <v>25</v>
      </c>
      <c r="C8" s="5">
        <v>259940</v>
      </c>
      <c r="D8" s="13">
        <v>5433198</v>
      </c>
      <c r="E8" s="6">
        <v>428901</v>
      </c>
      <c r="F8" s="13">
        <v>5496433</v>
      </c>
      <c r="G8" s="13">
        <v>480358</v>
      </c>
      <c r="H8" s="8">
        <v>0</v>
      </c>
      <c r="I8" s="13">
        <v>2860251</v>
      </c>
      <c r="J8" s="13">
        <v>309921</v>
      </c>
      <c r="K8" s="48">
        <v>62001</v>
      </c>
      <c r="L8" s="9">
        <v>0</v>
      </c>
      <c r="M8" s="10">
        <f t="shared" si="1"/>
        <v>15331003</v>
      </c>
      <c r="N8" s="11">
        <f t="shared" si="0"/>
        <v>0.15076858724757428</v>
      </c>
    </row>
    <row r="9" spans="1:14" ht="37.5" customHeight="1" x14ac:dyDescent="0.3">
      <c r="A9" s="25">
        <v>300</v>
      </c>
      <c r="B9" s="16" t="s">
        <v>24</v>
      </c>
      <c r="C9" s="5">
        <v>0</v>
      </c>
      <c r="D9" s="13">
        <v>0</v>
      </c>
      <c r="E9" s="6">
        <v>0</v>
      </c>
      <c r="F9" s="13">
        <v>0</v>
      </c>
      <c r="G9" s="13">
        <v>0</v>
      </c>
      <c r="H9" s="8">
        <v>0</v>
      </c>
      <c r="I9" s="13">
        <v>0</v>
      </c>
      <c r="J9" s="13">
        <v>0</v>
      </c>
      <c r="K9" s="48">
        <v>0</v>
      </c>
      <c r="L9" s="9">
        <v>0</v>
      </c>
      <c r="M9" s="10">
        <f t="shared" si="1"/>
        <v>0</v>
      </c>
      <c r="N9" s="11">
        <f t="shared" si="0"/>
        <v>0</v>
      </c>
    </row>
    <row r="10" spans="1:14" ht="38" x14ac:dyDescent="0.3">
      <c r="A10" s="25">
        <v>310</v>
      </c>
      <c r="B10" s="12" t="s">
        <v>23</v>
      </c>
      <c r="C10" s="5">
        <v>0</v>
      </c>
      <c r="D10" s="13">
        <v>13373966</v>
      </c>
      <c r="E10" s="6">
        <v>0</v>
      </c>
      <c r="F10" s="13">
        <v>16458744</v>
      </c>
      <c r="G10" s="13">
        <v>1492610</v>
      </c>
      <c r="H10" s="8">
        <v>0</v>
      </c>
      <c r="I10" s="13">
        <v>55406</v>
      </c>
      <c r="J10" s="13">
        <v>962982</v>
      </c>
      <c r="K10" s="48">
        <v>192615</v>
      </c>
      <c r="L10" s="9">
        <v>2000</v>
      </c>
      <c r="M10" s="10">
        <f t="shared" si="1"/>
        <v>32538323</v>
      </c>
      <c r="N10" s="11">
        <f t="shared" si="0"/>
        <v>0.31998930468640918</v>
      </c>
    </row>
    <row r="11" spans="1:14" ht="33" customHeight="1" x14ac:dyDescent="0.3">
      <c r="A11" s="25">
        <v>320</v>
      </c>
      <c r="B11" s="12" t="s">
        <v>61</v>
      </c>
      <c r="C11" s="5">
        <v>0</v>
      </c>
      <c r="D11" s="13">
        <v>2884618</v>
      </c>
      <c r="E11" s="6">
        <v>0</v>
      </c>
      <c r="F11" s="13">
        <v>3067680</v>
      </c>
      <c r="G11" s="13">
        <v>0</v>
      </c>
      <c r="H11" s="8">
        <v>0</v>
      </c>
      <c r="I11" s="13">
        <v>44055</v>
      </c>
      <c r="J11" s="13">
        <v>0</v>
      </c>
      <c r="K11" s="49">
        <v>0</v>
      </c>
      <c r="L11" s="9">
        <v>3000</v>
      </c>
      <c r="M11" s="10">
        <f t="shared" si="1"/>
        <v>5999353</v>
      </c>
      <c r="N11" s="11">
        <f t="shared" si="0"/>
        <v>5.8999008493410152E-2</v>
      </c>
    </row>
    <row r="12" spans="1:14" ht="38" x14ac:dyDescent="0.3">
      <c r="A12" s="25">
        <v>321</v>
      </c>
      <c r="B12" s="12" t="s">
        <v>21</v>
      </c>
      <c r="C12" s="5">
        <v>0</v>
      </c>
      <c r="D12" s="13">
        <v>4062169</v>
      </c>
      <c r="E12" s="6">
        <v>0</v>
      </c>
      <c r="F12" s="13">
        <v>7076022</v>
      </c>
      <c r="G12" s="13">
        <v>0</v>
      </c>
      <c r="H12" s="8">
        <v>0</v>
      </c>
      <c r="I12" s="13">
        <v>199974</v>
      </c>
      <c r="J12" s="13">
        <v>0</v>
      </c>
      <c r="K12" s="48">
        <v>0</v>
      </c>
      <c r="L12" s="9">
        <v>0</v>
      </c>
      <c r="M12" s="10">
        <f t="shared" si="1"/>
        <v>11338165</v>
      </c>
      <c r="N12" s="11">
        <f t="shared" si="0"/>
        <v>0.11150210583285992</v>
      </c>
    </row>
    <row r="13" spans="1:14" ht="39" customHeight="1" x14ac:dyDescent="0.3">
      <c r="A13" s="25">
        <v>322</v>
      </c>
      <c r="B13" s="12" t="s">
        <v>20</v>
      </c>
      <c r="C13" s="5">
        <v>0</v>
      </c>
      <c r="D13" s="13">
        <v>0</v>
      </c>
      <c r="E13" s="6">
        <v>0</v>
      </c>
      <c r="F13" s="13">
        <v>380426</v>
      </c>
      <c r="G13" s="13">
        <v>0</v>
      </c>
      <c r="H13" s="8">
        <v>0</v>
      </c>
      <c r="I13" s="13">
        <v>0</v>
      </c>
      <c r="J13" s="13">
        <v>0</v>
      </c>
      <c r="K13" s="48">
        <v>0</v>
      </c>
      <c r="L13" s="9">
        <v>0</v>
      </c>
      <c r="M13" s="10">
        <f t="shared" si="1"/>
        <v>380426</v>
      </c>
      <c r="N13" s="11">
        <f t="shared" si="0"/>
        <v>3.7411962265121008E-3</v>
      </c>
    </row>
    <row r="14" spans="1:14" ht="38" x14ac:dyDescent="0.3">
      <c r="A14" s="25">
        <v>325</v>
      </c>
      <c r="B14" s="12" t="s">
        <v>39</v>
      </c>
      <c r="C14" s="5">
        <v>0</v>
      </c>
      <c r="D14" s="13">
        <v>0</v>
      </c>
      <c r="E14" s="6">
        <v>0</v>
      </c>
      <c r="F14" s="13">
        <v>0</v>
      </c>
      <c r="G14" s="13">
        <v>0</v>
      </c>
      <c r="H14" s="8">
        <v>0</v>
      </c>
      <c r="I14" s="13">
        <v>0</v>
      </c>
      <c r="J14" s="13">
        <v>0</v>
      </c>
      <c r="K14" s="48">
        <v>0</v>
      </c>
      <c r="L14" s="9">
        <v>0</v>
      </c>
      <c r="M14" s="10">
        <f t="shared" si="1"/>
        <v>0</v>
      </c>
      <c r="N14" s="11">
        <f t="shared" si="0"/>
        <v>0</v>
      </c>
    </row>
    <row r="15" spans="1:14" ht="33" customHeight="1" x14ac:dyDescent="0.3">
      <c r="A15" s="25">
        <v>330</v>
      </c>
      <c r="B15" s="16" t="s">
        <v>19</v>
      </c>
      <c r="C15" s="5">
        <v>0</v>
      </c>
      <c r="D15" s="13">
        <v>4945495</v>
      </c>
      <c r="E15" s="6">
        <v>0</v>
      </c>
      <c r="F15" s="13">
        <v>0</v>
      </c>
      <c r="G15" s="13">
        <v>0</v>
      </c>
      <c r="H15" s="8">
        <v>0</v>
      </c>
      <c r="I15" s="13">
        <v>0</v>
      </c>
      <c r="J15" s="13">
        <v>0</v>
      </c>
      <c r="K15" s="48">
        <v>0</v>
      </c>
      <c r="L15" s="9">
        <v>0</v>
      </c>
      <c r="M15" s="10">
        <f t="shared" si="1"/>
        <v>4945495</v>
      </c>
      <c r="N15" s="11">
        <f t="shared" si="0"/>
        <v>4.8635128072830096E-2</v>
      </c>
    </row>
    <row r="16" spans="1:14" ht="38" x14ac:dyDescent="0.3">
      <c r="A16" s="25">
        <v>331</v>
      </c>
      <c r="B16" s="16" t="s">
        <v>42</v>
      </c>
      <c r="C16" s="5">
        <v>0</v>
      </c>
      <c r="D16" s="13">
        <v>0</v>
      </c>
      <c r="E16" s="6">
        <v>0</v>
      </c>
      <c r="F16" s="13">
        <v>0</v>
      </c>
      <c r="G16" s="13">
        <v>0</v>
      </c>
      <c r="H16" s="8">
        <v>0</v>
      </c>
      <c r="I16" s="13">
        <v>0</v>
      </c>
      <c r="J16" s="13">
        <v>0</v>
      </c>
      <c r="K16" s="48">
        <v>0</v>
      </c>
      <c r="L16" s="9">
        <v>0</v>
      </c>
      <c r="M16" s="10">
        <f t="shared" si="1"/>
        <v>0</v>
      </c>
      <c r="N16" s="11">
        <f t="shared" si="0"/>
        <v>0</v>
      </c>
    </row>
    <row r="17" spans="1:14" ht="28.5" customHeight="1" x14ac:dyDescent="0.3">
      <c r="A17" s="25">
        <v>340</v>
      </c>
      <c r="B17" s="16" t="s">
        <v>18</v>
      </c>
      <c r="C17" s="5">
        <v>0</v>
      </c>
      <c r="D17" s="13">
        <v>785215</v>
      </c>
      <c r="E17" s="6">
        <v>0</v>
      </c>
      <c r="F17" s="18">
        <v>738030</v>
      </c>
      <c r="G17" s="13">
        <v>0</v>
      </c>
      <c r="H17" s="8">
        <v>0</v>
      </c>
      <c r="I17" s="13">
        <v>7426</v>
      </c>
      <c r="J17" s="13">
        <v>0</v>
      </c>
      <c r="K17" s="48">
        <v>0</v>
      </c>
      <c r="L17" s="9">
        <v>0</v>
      </c>
      <c r="M17" s="10">
        <f t="shared" si="1"/>
        <v>1530671</v>
      </c>
      <c r="N17" s="11">
        <f t="shared" si="0"/>
        <v>1.50529684333655E-2</v>
      </c>
    </row>
    <row r="18" spans="1:14" ht="38" x14ac:dyDescent="0.3">
      <c r="A18" s="25">
        <v>350</v>
      </c>
      <c r="B18" s="16" t="s">
        <v>17</v>
      </c>
      <c r="C18" s="5">
        <v>0</v>
      </c>
      <c r="D18" s="13">
        <v>0</v>
      </c>
      <c r="E18" s="6">
        <v>0</v>
      </c>
      <c r="F18" s="18">
        <v>0</v>
      </c>
      <c r="G18" s="13">
        <v>0</v>
      </c>
      <c r="H18" s="8">
        <v>0</v>
      </c>
      <c r="I18" s="13">
        <v>0</v>
      </c>
      <c r="J18" s="13">
        <v>0</v>
      </c>
      <c r="K18" s="48">
        <v>0</v>
      </c>
      <c r="L18" s="9">
        <v>0</v>
      </c>
      <c r="M18" s="10">
        <f t="shared" si="1"/>
        <v>0</v>
      </c>
      <c r="N18" s="11">
        <f t="shared" si="0"/>
        <v>0</v>
      </c>
    </row>
    <row r="19" spans="1:14" ht="57" x14ac:dyDescent="0.3">
      <c r="A19" s="25">
        <v>360</v>
      </c>
      <c r="B19" s="16" t="s">
        <v>83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9">
        <v>0</v>
      </c>
      <c r="M19" s="10">
        <f t="shared" si="1"/>
        <v>0</v>
      </c>
      <c r="N19" s="11">
        <f t="shared" si="0"/>
        <v>0</v>
      </c>
    </row>
    <row r="20" spans="1:14" ht="38" x14ac:dyDescent="0.3">
      <c r="A20" s="25">
        <v>370</v>
      </c>
      <c r="B20" s="16" t="s">
        <v>15</v>
      </c>
      <c r="C20" s="5">
        <v>0</v>
      </c>
      <c r="D20" s="13">
        <v>0</v>
      </c>
      <c r="E20" s="6">
        <v>0</v>
      </c>
      <c r="F20" s="18">
        <v>0</v>
      </c>
      <c r="G20" s="13">
        <v>0</v>
      </c>
      <c r="H20" s="8">
        <v>0</v>
      </c>
      <c r="I20" s="13">
        <v>0</v>
      </c>
      <c r="J20" s="13">
        <v>0</v>
      </c>
      <c r="K20" s="48">
        <v>0</v>
      </c>
      <c r="L20" s="9">
        <v>0</v>
      </c>
      <c r="M20" s="10">
        <f t="shared" si="1"/>
        <v>0</v>
      </c>
      <c r="N20" s="11">
        <f t="shared" si="0"/>
        <v>0</v>
      </c>
    </row>
    <row r="21" spans="1:14" ht="57" x14ac:dyDescent="0.3">
      <c r="A21" s="25">
        <v>381</v>
      </c>
      <c r="B21" s="16" t="s">
        <v>79</v>
      </c>
      <c r="C21" s="5">
        <v>0</v>
      </c>
      <c r="D21" s="13">
        <v>156563</v>
      </c>
      <c r="E21" s="6">
        <v>0</v>
      </c>
      <c r="F21" s="18">
        <v>0</v>
      </c>
      <c r="G21" s="13">
        <v>0</v>
      </c>
      <c r="H21" s="8">
        <v>0</v>
      </c>
      <c r="I21" s="13">
        <v>0</v>
      </c>
      <c r="J21" s="13">
        <v>0</v>
      </c>
      <c r="K21" s="48">
        <v>0</v>
      </c>
      <c r="L21" s="9">
        <v>0</v>
      </c>
      <c r="M21" s="10">
        <f t="shared" si="1"/>
        <v>156563</v>
      </c>
      <c r="N21" s="11">
        <f t="shared" si="0"/>
        <v>1.5396763228891139E-3</v>
      </c>
    </row>
    <row r="22" spans="1:14" ht="38" x14ac:dyDescent="0.3">
      <c r="A22" s="26">
        <v>405</v>
      </c>
      <c r="B22" s="19" t="s">
        <v>47</v>
      </c>
      <c r="C22" s="5">
        <v>0</v>
      </c>
      <c r="D22" s="13">
        <v>0</v>
      </c>
      <c r="E22" s="6">
        <v>0</v>
      </c>
      <c r="F22" s="18">
        <v>0</v>
      </c>
      <c r="G22" s="13">
        <v>0</v>
      </c>
      <c r="H22" s="8">
        <v>0</v>
      </c>
      <c r="I22" s="13">
        <v>0</v>
      </c>
      <c r="J22" s="13">
        <v>0</v>
      </c>
      <c r="K22" s="48">
        <v>0</v>
      </c>
      <c r="L22" s="9">
        <v>0</v>
      </c>
      <c r="M22" s="10">
        <f t="shared" si="1"/>
        <v>0</v>
      </c>
      <c r="N22" s="11">
        <f t="shared" si="0"/>
        <v>0</v>
      </c>
    </row>
    <row r="23" spans="1:14" ht="31.5" customHeight="1" x14ac:dyDescent="0.3">
      <c r="A23" s="25">
        <v>410</v>
      </c>
      <c r="B23" s="16" t="s">
        <v>40</v>
      </c>
      <c r="C23" s="5">
        <v>0</v>
      </c>
      <c r="D23" s="13">
        <v>154520</v>
      </c>
      <c r="E23" s="6">
        <v>0</v>
      </c>
      <c r="F23" s="18">
        <v>102635</v>
      </c>
      <c r="G23" s="13">
        <v>0</v>
      </c>
      <c r="H23" s="8">
        <v>0</v>
      </c>
      <c r="I23" s="13">
        <v>14560</v>
      </c>
      <c r="J23" s="13">
        <v>0</v>
      </c>
      <c r="K23" s="48">
        <v>0</v>
      </c>
      <c r="L23" s="9">
        <v>0</v>
      </c>
      <c r="M23" s="10">
        <f t="shared" si="1"/>
        <v>271715</v>
      </c>
      <c r="N23" s="11">
        <f t="shared" si="0"/>
        <v>2.6721074077132884E-3</v>
      </c>
    </row>
    <row r="24" spans="1:14" ht="56.25" customHeight="1" x14ac:dyDescent="0.3">
      <c r="A24" s="24">
        <v>415</v>
      </c>
      <c r="B24" s="20" t="s">
        <v>43</v>
      </c>
      <c r="C24" s="5">
        <v>0</v>
      </c>
      <c r="D24" s="13">
        <v>0</v>
      </c>
      <c r="E24" s="6">
        <v>0</v>
      </c>
      <c r="F24" s="18">
        <v>0</v>
      </c>
      <c r="G24" s="13">
        <v>0</v>
      </c>
      <c r="H24" s="8">
        <v>0</v>
      </c>
      <c r="I24" s="13">
        <v>0</v>
      </c>
      <c r="J24" s="13">
        <v>0</v>
      </c>
      <c r="K24" s="48">
        <v>0</v>
      </c>
      <c r="L24" s="9">
        <v>0</v>
      </c>
      <c r="M24" s="10">
        <f t="shared" si="1"/>
        <v>0</v>
      </c>
      <c r="N24" s="11">
        <f t="shared" si="0"/>
        <v>0</v>
      </c>
    </row>
    <row r="25" spans="1:14" ht="56.25" customHeight="1" x14ac:dyDescent="0.3">
      <c r="A25" s="24">
        <v>420</v>
      </c>
      <c r="B25" s="20" t="s">
        <v>41</v>
      </c>
      <c r="C25" s="5">
        <v>0</v>
      </c>
      <c r="D25" s="13">
        <v>0</v>
      </c>
      <c r="E25" s="6">
        <v>0</v>
      </c>
      <c r="F25" s="18">
        <v>0</v>
      </c>
      <c r="G25" s="13">
        <v>0</v>
      </c>
      <c r="H25" s="8">
        <v>0</v>
      </c>
      <c r="I25" s="13">
        <v>0</v>
      </c>
      <c r="J25" s="13">
        <v>0</v>
      </c>
      <c r="K25" s="48">
        <v>0</v>
      </c>
      <c r="L25" s="9">
        <v>0</v>
      </c>
      <c r="M25" s="10">
        <f t="shared" si="1"/>
        <v>0</v>
      </c>
      <c r="N25" s="11">
        <f t="shared" si="0"/>
        <v>0</v>
      </c>
    </row>
    <row r="26" spans="1:14" ht="38.25" customHeight="1" x14ac:dyDescent="0.3">
      <c r="A26" s="24">
        <v>435</v>
      </c>
      <c r="B26" s="20" t="s">
        <v>13</v>
      </c>
      <c r="C26" s="5">
        <v>0</v>
      </c>
      <c r="D26" s="13">
        <v>0</v>
      </c>
      <c r="E26" s="6">
        <v>0</v>
      </c>
      <c r="F26" s="18">
        <v>0</v>
      </c>
      <c r="G26" s="13">
        <v>0</v>
      </c>
      <c r="H26" s="8">
        <v>0</v>
      </c>
      <c r="I26" s="13">
        <v>0</v>
      </c>
      <c r="J26" s="13">
        <v>0</v>
      </c>
      <c r="K26" s="48">
        <v>0</v>
      </c>
      <c r="L26" s="9">
        <v>0</v>
      </c>
      <c r="M26" s="10">
        <f t="shared" si="1"/>
        <v>0</v>
      </c>
      <c r="N26" s="11">
        <f t="shared" si="0"/>
        <v>0</v>
      </c>
    </row>
    <row r="27" spans="1:14" ht="38" x14ac:dyDescent="0.3">
      <c r="A27" s="25">
        <v>440</v>
      </c>
      <c r="B27" s="16" t="s">
        <v>12</v>
      </c>
      <c r="C27" s="5">
        <v>0</v>
      </c>
      <c r="D27" s="13">
        <v>0</v>
      </c>
      <c r="E27" s="6">
        <v>0</v>
      </c>
      <c r="F27" s="18">
        <v>0</v>
      </c>
      <c r="G27" s="13">
        <v>0</v>
      </c>
      <c r="H27" s="8">
        <v>0</v>
      </c>
      <c r="I27" s="13">
        <v>0</v>
      </c>
      <c r="J27" s="13">
        <v>0</v>
      </c>
      <c r="K27" s="48">
        <v>0</v>
      </c>
      <c r="L27" s="9">
        <v>0</v>
      </c>
      <c r="M27" s="10">
        <f t="shared" si="1"/>
        <v>0</v>
      </c>
      <c r="N27" s="11">
        <f t="shared" si="0"/>
        <v>0</v>
      </c>
    </row>
    <row r="28" spans="1:14" ht="57" x14ac:dyDescent="0.3">
      <c r="A28" s="25">
        <v>450</v>
      </c>
      <c r="B28" s="16" t="s">
        <v>49</v>
      </c>
      <c r="C28" s="5">
        <v>0</v>
      </c>
      <c r="D28" s="13">
        <v>0</v>
      </c>
      <c r="E28" s="6">
        <v>0</v>
      </c>
      <c r="F28" s="18">
        <v>0</v>
      </c>
      <c r="G28" s="13">
        <v>0</v>
      </c>
      <c r="H28" s="8">
        <v>0</v>
      </c>
      <c r="I28" s="13">
        <v>0</v>
      </c>
      <c r="J28" s="13">
        <v>0</v>
      </c>
      <c r="K28" s="48">
        <v>0</v>
      </c>
      <c r="L28" s="9">
        <v>0</v>
      </c>
      <c r="M28" s="10">
        <f t="shared" si="1"/>
        <v>0</v>
      </c>
      <c r="N28" s="11">
        <f t="shared" si="0"/>
        <v>0</v>
      </c>
    </row>
    <row r="29" spans="1:14" ht="19" x14ac:dyDescent="0.3">
      <c r="A29" s="25">
        <v>455</v>
      </c>
      <c r="B29" s="16" t="s">
        <v>11</v>
      </c>
      <c r="C29" s="5">
        <v>0</v>
      </c>
      <c r="D29" s="13">
        <v>0</v>
      </c>
      <c r="E29" s="6">
        <v>0</v>
      </c>
      <c r="F29" s="18">
        <v>0</v>
      </c>
      <c r="G29" s="13">
        <v>0</v>
      </c>
      <c r="H29" s="8">
        <v>0</v>
      </c>
      <c r="I29" s="13">
        <v>0</v>
      </c>
      <c r="J29" s="13">
        <v>0</v>
      </c>
      <c r="K29" s="48">
        <v>0</v>
      </c>
      <c r="L29" s="9">
        <v>0</v>
      </c>
      <c r="M29" s="10">
        <f t="shared" si="1"/>
        <v>0</v>
      </c>
      <c r="N29" s="11">
        <f t="shared" si="0"/>
        <v>0</v>
      </c>
    </row>
    <row r="30" spans="1:14" ht="19" x14ac:dyDescent="0.3">
      <c r="A30" s="25">
        <v>460</v>
      </c>
      <c r="B30" s="16" t="s">
        <v>16</v>
      </c>
      <c r="C30" s="5">
        <v>0</v>
      </c>
      <c r="D30" s="13">
        <v>2128</v>
      </c>
      <c r="E30" s="6">
        <v>0</v>
      </c>
      <c r="F30" s="18">
        <v>6700</v>
      </c>
      <c r="G30" s="13">
        <v>0</v>
      </c>
      <c r="H30" s="8">
        <v>0</v>
      </c>
      <c r="I30" s="13">
        <v>0</v>
      </c>
      <c r="J30" s="13">
        <v>0</v>
      </c>
      <c r="K30" s="48">
        <v>0</v>
      </c>
      <c r="L30" s="9">
        <v>0</v>
      </c>
      <c r="M30" s="10">
        <f t="shared" si="1"/>
        <v>8828</v>
      </c>
      <c r="N30" s="11">
        <f t="shared" si="0"/>
        <v>8.6816569550053946E-5</v>
      </c>
    </row>
    <row r="31" spans="1:14" ht="57" x14ac:dyDescent="0.3">
      <c r="A31" s="25">
        <v>465</v>
      </c>
      <c r="B31" s="16" t="s">
        <v>44</v>
      </c>
      <c r="C31" s="5">
        <v>0</v>
      </c>
      <c r="D31" s="13">
        <v>0</v>
      </c>
      <c r="E31" s="6">
        <v>0</v>
      </c>
      <c r="F31" s="18">
        <v>0</v>
      </c>
      <c r="G31" s="13">
        <v>0</v>
      </c>
      <c r="H31" s="8">
        <v>0</v>
      </c>
      <c r="I31" s="13">
        <v>0</v>
      </c>
      <c r="J31" s="13">
        <v>0</v>
      </c>
      <c r="K31" s="48">
        <v>0</v>
      </c>
      <c r="L31" s="9">
        <v>0</v>
      </c>
      <c r="M31" s="10">
        <f t="shared" si="1"/>
        <v>0</v>
      </c>
      <c r="N31" s="11">
        <f t="shared" si="0"/>
        <v>0</v>
      </c>
    </row>
    <row r="32" spans="1:14" ht="33.75" customHeight="1" x14ac:dyDescent="0.3">
      <c r="A32" s="25">
        <v>480</v>
      </c>
      <c r="B32" s="16" t="s">
        <v>10</v>
      </c>
      <c r="C32" s="5">
        <v>0</v>
      </c>
      <c r="D32" s="13">
        <v>0</v>
      </c>
      <c r="E32" s="6">
        <v>0</v>
      </c>
      <c r="F32" s="18">
        <v>0</v>
      </c>
      <c r="G32" s="13">
        <v>0</v>
      </c>
      <c r="H32" s="8">
        <v>0</v>
      </c>
      <c r="I32" s="13">
        <v>0</v>
      </c>
      <c r="J32" s="13">
        <v>0</v>
      </c>
      <c r="K32" s="48">
        <v>0</v>
      </c>
      <c r="L32" s="9">
        <v>0</v>
      </c>
      <c r="M32" s="10">
        <f t="shared" si="1"/>
        <v>0</v>
      </c>
      <c r="N32" s="11">
        <f t="shared" si="0"/>
        <v>0</v>
      </c>
    </row>
    <row r="33" spans="1:17" ht="19" x14ac:dyDescent="0.3">
      <c r="A33" s="25">
        <v>485</v>
      </c>
      <c r="B33" s="16" t="s">
        <v>9</v>
      </c>
      <c r="C33" s="5">
        <v>0</v>
      </c>
      <c r="D33" s="13">
        <v>2408618</v>
      </c>
      <c r="E33" s="6">
        <v>0</v>
      </c>
      <c r="F33" s="18">
        <v>3781900</v>
      </c>
      <c r="G33" s="13">
        <v>0</v>
      </c>
      <c r="H33" s="8">
        <v>0</v>
      </c>
      <c r="I33" s="13">
        <v>0</v>
      </c>
      <c r="J33" s="13">
        <v>0</v>
      </c>
      <c r="K33" s="48">
        <v>0</v>
      </c>
      <c r="L33" s="9">
        <v>0</v>
      </c>
      <c r="M33" s="10">
        <f t="shared" si="1"/>
        <v>6190518</v>
      </c>
      <c r="N33" s="11">
        <f t="shared" si="0"/>
        <v>6.0878968792236171E-2</v>
      </c>
    </row>
    <row r="34" spans="1:17" ht="52.5" customHeight="1" x14ac:dyDescent="0.3">
      <c r="A34" s="25">
        <v>495</v>
      </c>
      <c r="B34" s="16" t="s">
        <v>8</v>
      </c>
      <c r="C34" s="5">
        <v>0</v>
      </c>
      <c r="D34" s="13">
        <v>0</v>
      </c>
      <c r="E34" s="6">
        <v>0</v>
      </c>
      <c r="F34" s="18">
        <v>0</v>
      </c>
      <c r="G34" s="13">
        <v>0</v>
      </c>
      <c r="H34" s="8">
        <v>0</v>
      </c>
      <c r="I34" s="13">
        <v>0</v>
      </c>
      <c r="J34" s="13">
        <v>0</v>
      </c>
      <c r="K34" s="48">
        <v>0</v>
      </c>
      <c r="L34" s="9">
        <v>0</v>
      </c>
      <c r="M34" s="10">
        <f t="shared" si="1"/>
        <v>0</v>
      </c>
      <c r="N34" s="11">
        <f t="shared" si="0"/>
        <v>0</v>
      </c>
    </row>
    <row r="35" spans="1:17" ht="76" x14ac:dyDescent="0.3">
      <c r="A35" s="25">
        <v>496</v>
      </c>
      <c r="B35" s="16" t="s">
        <v>48</v>
      </c>
      <c r="C35" s="5">
        <v>0</v>
      </c>
      <c r="D35" s="13">
        <v>0</v>
      </c>
      <c r="E35" s="6">
        <v>0</v>
      </c>
      <c r="F35" s="18">
        <v>0</v>
      </c>
      <c r="G35" s="13">
        <v>0</v>
      </c>
      <c r="H35" s="8">
        <v>0</v>
      </c>
      <c r="I35" s="13">
        <v>0</v>
      </c>
      <c r="J35" s="13">
        <v>0</v>
      </c>
      <c r="K35" s="48">
        <v>0</v>
      </c>
      <c r="L35" s="9">
        <v>0</v>
      </c>
      <c r="M35" s="10">
        <f t="shared" si="1"/>
        <v>0</v>
      </c>
      <c r="N35" s="11">
        <f t="shared" si="0"/>
        <v>0</v>
      </c>
    </row>
    <row r="36" spans="1:17" ht="38" x14ac:dyDescent="0.3">
      <c r="A36" s="25">
        <v>498</v>
      </c>
      <c r="B36" s="16" t="s">
        <v>45</v>
      </c>
      <c r="C36" s="5">
        <v>0</v>
      </c>
      <c r="D36" s="13">
        <v>48422</v>
      </c>
      <c r="E36" s="6">
        <v>0</v>
      </c>
      <c r="F36" s="13">
        <v>43580</v>
      </c>
      <c r="G36" s="13">
        <v>0</v>
      </c>
      <c r="H36" s="8">
        <v>0</v>
      </c>
      <c r="I36" s="13">
        <v>0</v>
      </c>
      <c r="J36" s="13">
        <v>0</v>
      </c>
      <c r="K36" s="48">
        <v>0</v>
      </c>
      <c r="L36" s="9">
        <v>0</v>
      </c>
      <c r="M36" s="10">
        <f t="shared" si="1"/>
        <v>92002</v>
      </c>
      <c r="N36" s="11">
        <f t="shared" si="0"/>
        <v>9.0476869412597005E-4</v>
      </c>
    </row>
    <row r="37" spans="1:17" ht="57" x14ac:dyDescent="0.3">
      <c r="A37" s="27" t="s">
        <v>7</v>
      </c>
      <c r="B37" s="19" t="s">
        <v>6</v>
      </c>
      <c r="C37" s="5">
        <v>0</v>
      </c>
      <c r="D37" s="32">
        <v>71208</v>
      </c>
      <c r="E37" s="6">
        <v>0</v>
      </c>
      <c r="F37" s="32">
        <v>0</v>
      </c>
      <c r="G37" s="32">
        <v>0</v>
      </c>
      <c r="H37" s="8">
        <v>0</v>
      </c>
      <c r="I37" s="13">
        <v>0</v>
      </c>
      <c r="J37" s="32">
        <f>43146+3564</f>
        <v>46710</v>
      </c>
      <c r="K37" s="50">
        <v>716</v>
      </c>
      <c r="L37" s="35">
        <v>0</v>
      </c>
      <c r="M37" s="10">
        <f t="shared" si="1"/>
        <v>118634</v>
      </c>
      <c r="N37" s="11">
        <f t="shared" si="0"/>
        <v>1.1666738686000341E-3</v>
      </c>
      <c r="P37" s="3"/>
    </row>
    <row r="38" spans="1:17" ht="19" x14ac:dyDescent="0.3">
      <c r="A38" s="28"/>
      <c r="B38" s="16" t="s">
        <v>50</v>
      </c>
      <c r="C38" s="5">
        <v>0</v>
      </c>
      <c r="D38" s="13">
        <v>0</v>
      </c>
      <c r="E38" s="6">
        <v>0</v>
      </c>
      <c r="F38" s="13">
        <v>0</v>
      </c>
      <c r="G38" s="13">
        <v>0</v>
      </c>
      <c r="H38" s="8">
        <v>0</v>
      </c>
      <c r="I38" s="13">
        <v>0</v>
      </c>
      <c r="J38" s="13">
        <f>109543+3351128</f>
        <v>3460671</v>
      </c>
      <c r="K38" s="13">
        <v>670231</v>
      </c>
      <c r="L38" s="14">
        <v>0</v>
      </c>
      <c r="M38" s="10">
        <f t="shared" si="1"/>
        <v>4130902</v>
      </c>
      <c r="N38" s="11">
        <f t="shared" si="0"/>
        <v>4.062423434384424E-2</v>
      </c>
      <c r="P38" s="3"/>
    </row>
    <row r="39" spans="1:17" ht="25.5" customHeight="1" thickBot="1" x14ac:dyDescent="0.35">
      <c r="A39" s="28"/>
      <c r="B39" s="19" t="s">
        <v>5</v>
      </c>
      <c r="C39" s="59">
        <v>0</v>
      </c>
      <c r="D39" s="59">
        <v>0</v>
      </c>
      <c r="E39" s="67">
        <v>0</v>
      </c>
      <c r="F39" s="59">
        <v>0</v>
      </c>
      <c r="G39" s="59">
        <v>0</v>
      </c>
      <c r="H39" s="68">
        <v>0</v>
      </c>
      <c r="I39" s="59">
        <v>0</v>
      </c>
      <c r="J39" s="59">
        <v>0</v>
      </c>
      <c r="K39" s="59">
        <v>0</v>
      </c>
      <c r="L39" s="70">
        <v>0</v>
      </c>
      <c r="M39" s="65">
        <f t="shared" si="1"/>
        <v>0</v>
      </c>
      <c r="N39" s="60">
        <f t="shared" si="0"/>
        <v>0</v>
      </c>
      <c r="P39" s="2"/>
      <c r="Q39" s="3"/>
    </row>
    <row r="40" spans="1:17" s="31" customFormat="1" ht="21" thickTop="1" thickBot="1" x14ac:dyDescent="0.35">
      <c r="A40" s="114" t="s">
        <v>4</v>
      </c>
      <c r="B40" s="115"/>
      <c r="C40" s="41">
        <f>SUM(C4:C39)</f>
        <v>259940</v>
      </c>
      <c r="D40" s="41">
        <f t="shared" ref="D40:L40" si="2">SUM(D4:D39)</f>
        <v>38946723</v>
      </c>
      <c r="E40" s="41">
        <f t="shared" si="2"/>
        <v>428901</v>
      </c>
      <c r="F40" s="41">
        <f t="shared" si="2"/>
        <v>47703664</v>
      </c>
      <c r="G40" s="41">
        <f t="shared" si="2"/>
        <v>2984790</v>
      </c>
      <c r="H40" s="41">
        <f t="shared" si="2"/>
        <v>0</v>
      </c>
      <c r="I40" s="41">
        <f t="shared" si="2"/>
        <v>4866454</v>
      </c>
      <c r="J40" s="41">
        <f t="shared" si="2"/>
        <v>5433078</v>
      </c>
      <c r="K40" s="41">
        <f t="shared" si="2"/>
        <v>1057108</v>
      </c>
      <c r="L40" s="41">
        <f t="shared" si="2"/>
        <v>5000</v>
      </c>
      <c r="M40" s="41">
        <f>SUM(M4:M39)</f>
        <v>101685658</v>
      </c>
      <c r="N40" s="51">
        <f t="shared" si="0"/>
        <v>1</v>
      </c>
      <c r="P40" s="62">
        <f>101685658-M40</f>
        <v>0</v>
      </c>
      <c r="Q40" s="62"/>
    </row>
    <row r="41" spans="1:17" ht="6" customHeight="1" thickBot="1" x14ac:dyDescent="0.3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22"/>
      <c r="P41" s="3"/>
    </row>
    <row r="42" spans="1:17" ht="22.5" customHeight="1" thickTop="1" thickBot="1" x14ac:dyDescent="0.35">
      <c r="A42" s="116" t="s">
        <v>3</v>
      </c>
      <c r="B42" s="117"/>
      <c r="C42" s="38">
        <v>35492189.936058566</v>
      </c>
      <c r="D42" s="38">
        <v>117877597.11113666</v>
      </c>
      <c r="E42" s="39">
        <v>57647803.704711132</v>
      </c>
      <c r="F42" s="39">
        <v>76806418.289902106</v>
      </c>
      <c r="G42" s="39">
        <v>20745244.570884395</v>
      </c>
      <c r="H42" s="39">
        <v>3066053.2668894795</v>
      </c>
      <c r="I42" s="39">
        <v>36499992.258898683</v>
      </c>
      <c r="J42" s="36">
        <v>0</v>
      </c>
      <c r="K42" s="36">
        <v>0</v>
      </c>
      <c r="L42" s="36">
        <v>909671.37706759141</v>
      </c>
      <c r="M42" s="39">
        <v>356967285.20202309</v>
      </c>
      <c r="N42" s="37"/>
      <c r="O42" s="3"/>
      <c r="P42" s="3"/>
    </row>
    <row r="43" spans="1:17" s="31" customFormat="1" ht="21" thickTop="1" thickBot="1" x14ac:dyDescent="0.35">
      <c r="A43" s="118" t="s">
        <v>2</v>
      </c>
      <c r="B43" s="119"/>
      <c r="C43" s="43">
        <f>C40/C42</f>
        <v>7.3238647845708712E-3</v>
      </c>
      <c r="D43" s="43">
        <f t="shared" ref="D43:L43" si="3">D40/D42</f>
        <v>0.33039970235633903</v>
      </c>
      <c r="E43" s="43">
        <f t="shared" si="3"/>
        <v>7.4400232521772388E-3</v>
      </c>
      <c r="F43" s="43">
        <f>F40/F42</f>
        <v>0.62108955295825452</v>
      </c>
      <c r="G43" s="43">
        <f t="shared" si="3"/>
        <v>0.14387827484035079</v>
      </c>
      <c r="H43" s="43">
        <f t="shared" si="3"/>
        <v>0</v>
      </c>
      <c r="I43" s="43">
        <f t="shared" si="3"/>
        <v>0.13332753512608103</v>
      </c>
      <c r="J43" s="43" t="e">
        <f t="shared" si="3"/>
        <v>#DIV/0!</v>
      </c>
      <c r="K43" s="43" t="e">
        <f t="shared" si="3"/>
        <v>#DIV/0!</v>
      </c>
      <c r="L43" s="43">
        <f t="shared" si="3"/>
        <v>5.4964904096663518E-3</v>
      </c>
      <c r="M43" s="43">
        <f>M40/M42</f>
        <v>0.284859879925556</v>
      </c>
      <c r="N43" s="61"/>
    </row>
    <row r="44" spans="1:17" x14ac:dyDescent="0.2">
      <c r="D44" s="2"/>
    </row>
    <row r="45" spans="1:17" x14ac:dyDescent="0.2">
      <c r="D45" s="2"/>
      <c r="I45" s="2"/>
      <c r="L45" s="2"/>
      <c r="M45" s="2"/>
    </row>
    <row r="46" spans="1:17" x14ac:dyDescent="0.2">
      <c r="D46" s="3"/>
      <c r="I46" s="3"/>
      <c r="M46" s="3"/>
    </row>
    <row r="47" spans="1:17" x14ac:dyDescent="0.2">
      <c r="M47" s="2"/>
    </row>
    <row r="50" spans="13:13" x14ac:dyDescent="0.2">
      <c r="M50" s="3"/>
    </row>
  </sheetData>
  <mergeCells count="9">
    <mergeCell ref="A40:B40"/>
    <mergeCell ref="A42:B42"/>
    <mergeCell ref="A43:B43"/>
    <mergeCell ref="A1:N1"/>
    <mergeCell ref="A2:A3"/>
    <mergeCell ref="B2:B3"/>
    <mergeCell ref="C2:L2"/>
    <mergeCell ref="M2:M3"/>
    <mergeCell ref="N2:N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18" zoomScale="93" zoomScaleNormal="93" workbookViewId="0">
      <pane xSplit="1" ySplit="9" topLeftCell="B27" activePane="topRight" state="frozen"/>
      <selection activeCell="A18" sqref="A18"/>
      <selection pane="topRight" activeCell="B19" sqref="B19"/>
      <selection pane="bottomLeft" activeCell="A27" sqref="A27"/>
      <selection pane="bottomRight"/>
    </sheetView>
  </sheetViews>
  <sheetFormatPr baseColWidth="10" defaultColWidth="8.83203125" defaultRowHeight="14" x14ac:dyDescent="0.2"/>
  <cols>
    <col min="1" max="1" width="11.83203125" style="29" customWidth="1"/>
    <col min="2" max="2" width="25.5" style="1" customWidth="1"/>
    <col min="3" max="3" width="15.5" style="2" customWidth="1"/>
    <col min="4" max="4" width="19.5" style="1" customWidth="1"/>
    <col min="5" max="5" width="16.83203125" style="1" bestFit="1" customWidth="1"/>
    <col min="6" max="6" width="20" style="1" customWidth="1"/>
    <col min="7" max="7" width="20.6640625" style="1" customWidth="1"/>
    <col min="8" max="8" width="18.1640625" style="1" customWidth="1"/>
    <col min="9" max="9" width="18.83203125" style="1" customWidth="1"/>
    <col min="10" max="10" width="18.1640625" style="1" bestFit="1" customWidth="1"/>
    <col min="11" max="11" width="17.33203125" style="1" customWidth="1"/>
    <col min="12" max="12" width="15.33203125" style="1" bestFit="1" customWidth="1"/>
    <col min="13" max="13" width="20.1640625" style="1" bestFit="1" customWidth="1"/>
    <col min="14" max="14" width="16.33203125" style="1" customWidth="1"/>
    <col min="15" max="15" width="16.5" style="1" bestFit="1" customWidth="1"/>
    <col min="16" max="17" width="14.5" style="1" bestFit="1" customWidth="1"/>
    <col min="18" max="16384" width="8.83203125" style="1"/>
  </cols>
  <sheetData>
    <row r="1" spans="1:14" ht="27" thickBot="1" x14ac:dyDescent="0.4">
      <c r="A1" s="131" t="s">
        <v>80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27" thickBot="1" x14ac:dyDescent="0.4">
      <c r="A2" s="121" t="s">
        <v>36</v>
      </c>
      <c r="B2" s="123" t="s">
        <v>35</v>
      </c>
      <c r="C2" s="138" t="s">
        <v>34</v>
      </c>
      <c r="D2" s="139"/>
      <c r="E2" s="139"/>
      <c r="F2" s="139"/>
      <c r="G2" s="139"/>
      <c r="H2" s="139"/>
      <c r="I2" s="139"/>
      <c r="J2" s="139"/>
      <c r="K2" s="139"/>
      <c r="L2" s="139"/>
      <c r="M2" s="127" t="s">
        <v>4</v>
      </c>
      <c r="N2" s="129" t="s">
        <v>30</v>
      </c>
    </row>
    <row r="3" spans="1:14" s="57" customFormat="1" ht="59" thickTop="1" thickBot="1" x14ac:dyDescent="0.35">
      <c r="A3" s="122"/>
      <c r="B3" s="124"/>
      <c r="C3" s="54" t="s">
        <v>1</v>
      </c>
      <c r="D3" s="55" t="s">
        <v>0</v>
      </c>
      <c r="E3" s="55" t="s">
        <v>37</v>
      </c>
      <c r="F3" s="55" t="s">
        <v>38</v>
      </c>
      <c r="G3" s="55" t="s">
        <v>46</v>
      </c>
      <c r="H3" s="55" t="s">
        <v>33</v>
      </c>
      <c r="I3" s="56" t="s">
        <v>32</v>
      </c>
      <c r="J3" s="55" t="s">
        <v>31</v>
      </c>
      <c r="K3" s="56" t="s">
        <v>52</v>
      </c>
      <c r="L3" s="56" t="s">
        <v>51</v>
      </c>
      <c r="M3" s="128"/>
      <c r="N3" s="130"/>
    </row>
    <row r="4" spans="1:14" ht="24.75" customHeight="1" x14ac:dyDescent="0.3">
      <c r="A4" s="24">
        <v>110</v>
      </c>
      <c r="B4" s="4" t="s">
        <v>29</v>
      </c>
      <c r="C4" s="5">
        <f>'SEPT-SUM'!C4+OCT!C4</f>
        <v>0</v>
      </c>
      <c r="D4" s="5">
        <f>'SEPT-SUM'!D4+OCT!D4</f>
        <v>852343</v>
      </c>
      <c r="E4" s="5">
        <f>'SEPT-SUM'!E4+OCT!E4</f>
        <v>0</v>
      </c>
      <c r="F4" s="5">
        <f>'SEPT-SUM'!F4+OCT!F4</f>
        <v>877009</v>
      </c>
      <c r="G4" s="5">
        <f>'SEPT-SUM'!G4+OCT!G4</f>
        <v>0</v>
      </c>
      <c r="H4" s="5">
        <f>'SEPT-SUM'!H4+OCT!H4</f>
        <v>0</v>
      </c>
      <c r="I4" s="5">
        <f>'SEPT-SUM'!I4+OCT!I4</f>
        <v>149089</v>
      </c>
      <c r="J4" s="5">
        <f>'SEPT-SUM'!J4+OCT!J4</f>
        <v>0</v>
      </c>
      <c r="K4" s="5">
        <f>'SEPT-SUM'!K4+OCT!K4</f>
        <v>9893</v>
      </c>
      <c r="L4" s="5">
        <f>'SEPT-SUM'!L4+OCT!L4</f>
        <v>7000</v>
      </c>
      <c r="M4" s="10">
        <f>SUM(C4:L4)</f>
        <v>1895334</v>
      </c>
      <c r="N4" s="11">
        <f t="shared" ref="N4:N40" si="0">M4/$M$40</f>
        <v>1.8167984608452494E-3</v>
      </c>
    </row>
    <row r="5" spans="1:14" ht="24.75" customHeight="1" x14ac:dyDescent="0.3">
      <c r="A5" s="25">
        <v>111</v>
      </c>
      <c r="B5" s="12" t="s">
        <v>28</v>
      </c>
      <c r="C5" s="5">
        <f>'SEPT-SUM'!C5+OCT!C5</f>
        <v>2099239</v>
      </c>
      <c r="D5" s="5">
        <f>'SEPT-SUM'!D5+OCT!D5</f>
        <v>40821282</v>
      </c>
      <c r="E5" s="5">
        <f>'SEPT-SUM'!E5+OCT!E5</f>
        <v>3463745</v>
      </c>
      <c r="F5" s="5">
        <f>'SEPT-SUM'!F5+OCT!F5</f>
        <v>60042529</v>
      </c>
      <c r="G5" s="5">
        <f>'SEPT-SUM'!G5+OCT!G5</f>
        <v>9007301</v>
      </c>
      <c r="H5" s="5">
        <f>'SEPT-SUM'!H5+OCT!H5</f>
        <v>0</v>
      </c>
      <c r="I5" s="5">
        <f>'SEPT-SUM'!I5+OCT!I5</f>
        <v>16592952</v>
      </c>
      <c r="J5" s="5">
        <f>'SEPT-SUM'!J5+OCT!J5</f>
        <v>5811225</v>
      </c>
      <c r="K5" s="5">
        <f>'SEPT-SUM'!K5+OCT!K5</f>
        <v>1162407</v>
      </c>
      <c r="L5" s="5">
        <f>'SEPT-SUM'!L5+OCT!L5</f>
        <v>4000</v>
      </c>
      <c r="M5" s="10">
        <f t="shared" ref="M5:M36" si="1">SUM(C5:L5)</f>
        <v>139004680</v>
      </c>
      <c r="N5" s="11">
        <f t="shared" si="0"/>
        <v>0.13324484691051097</v>
      </c>
    </row>
    <row r="6" spans="1:14" ht="38" x14ac:dyDescent="0.3">
      <c r="A6" s="25">
        <v>112</v>
      </c>
      <c r="B6" s="12" t="s">
        <v>27</v>
      </c>
      <c r="C6" s="5">
        <f>'SEPT-SUM'!C6+OCT!C6</f>
        <v>0</v>
      </c>
      <c r="D6" s="5">
        <f>'SEPT-SUM'!D6+OCT!D6</f>
        <v>1556068</v>
      </c>
      <c r="E6" s="5">
        <f>'SEPT-SUM'!E6+OCT!E6</f>
        <v>0</v>
      </c>
      <c r="F6" s="5">
        <f>'SEPT-SUM'!F6+OCT!F6</f>
        <v>1406012</v>
      </c>
      <c r="G6" s="5">
        <f>'SEPT-SUM'!G6+OCT!G6</f>
        <v>120597</v>
      </c>
      <c r="H6" s="5">
        <f>'SEPT-SUM'!H6+OCT!H6</f>
        <v>0</v>
      </c>
      <c r="I6" s="5">
        <f>'SEPT-SUM'!I6+OCT!I6</f>
        <v>37003</v>
      </c>
      <c r="J6" s="5">
        <f>'SEPT-SUM'!J6+OCT!J6</f>
        <v>77806</v>
      </c>
      <c r="K6" s="5">
        <f>'SEPT-SUM'!K6+OCT!K6</f>
        <v>15563</v>
      </c>
      <c r="L6" s="5">
        <f>'SEPT-SUM'!L6+OCT!L6</f>
        <v>0</v>
      </c>
      <c r="M6" s="10">
        <f t="shared" si="1"/>
        <v>3213049</v>
      </c>
      <c r="N6" s="11">
        <f t="shared" si="0"/>
        <v>3.0799122887155339E-3</v>
      </c>
    </row>
    <row r="7" spans="1:14" ht="38" x14ac:dyDescent="0.3">
      <c r="A7" s="25">
        <v>113</v>
      </c>
      <c r="B7" s="12" t="s">
        <v>26</v>
      </c>
      <c r="C7" s="5">
        <f>'SEPT-SUM'!C7+OCT!C7</f>
        <v>0</v>
      </c>
      <c r="D7" s="5">
        <f>'SEPT-SUM'!D7+OCT!D7</f>
        <v>0</v>
      </c>
      <c r="E7" s="5">
        <f>'SEPT-SUM'!E7+OCT!E7</f>
        <v>0</v>
      </c>
      <c r="F7" s="5">
        <f>'SEPT-SUM'!F7+OCT!F7</f>
        <v>0</v>
      </c>
      <c r="G7" s="5">
        <f>'SEPT-SUM'!G7+OCT!G7</f>
        <v>0</v>
      </c>
      <c r="H7" s="5">
        <f>'SEPT-SUM'!H7+OCT!H7</f>
        <v>0</v>
      </c>
      <c r="I7" s="5">
        <f>'SEPT-SUM'!I7+OCT!I7</f>
        <v>0</v>
      </c>
      <c r="J7" s="5">
        <f>'SEPT-SUM'!J7+OCT!J7</f>
        <v>0</v>
      </c>
      <c r="K7" s="5">
        <f>'SEPT-SUM'!K7+OCT!K7</f>
        <v>0</v>
      </c>
      <c r="L7" s="5">
        <f>'SEPT-SUM'!L7+OCT!L7</f>
        <v>0</v>
      </c>
      <c r="M7" s="10">
        <f t="shared" si="1"/>
        <v>0</v>
      </c>
      <c r="N7" s="11">
        <f t="shared" si="0"/>
        <v>0</v>
      </c>
    </row>
    <row r="8" spans="1:14" ht="27" customHeight="1" x14ac:dyDescent="0.3">
      <c r="A8" s="25">
        <v>140</v>
      </c>
      <c r="B8" s="12" t="s">
        <v>25</v>
      </c>
      <c r="C8" s="5">
        <f>'SEPT-SUM'!C8+OCT!C8</f>
        <v>1801715</v>
      </c>
      <c r="D8" s="5">
        <f>'SEPT-SUM'!D8+OCT!D8</f>
        <v>25752899</v>
      </c>
      <c r="E8" s="5">
        <f>'SEPT-SUM'!E8+OCT!E8</f>
        <v>2972833</v>
      </c>
      <c r="F8" s="5">
        <f>'SEPT-SUM'!F8+OCT!F8</f>
        <v>33780182</v>
      </c>
      <c r="G8" s="5">
        <f>'SEPT-SUM'!G8+OCT!G8</f>
        <v>3981342</v>
      </c>
      <c r="H8" s="5">
        <f>'SEPT-SUM'!H8+OCT!H8</f>
        <v>0</v>
      </c>
      <c r="I8" s="5">
        <f>'SEPT-SUM'!I8+OCT!I8</f>
        <v>8591691</v>
      </c>
      <c r="J8" s="5">
        <f>'SEPT-SUM'!J8+OCT!J8</f>
        <v>2568652</v>
      </c>
      <c r="K8" s="5">
        <f>'SEPT-SUM'!K8+OCT!K8</f>
        <v>513300</v>
      </c>
      <c r="L8" s="5">
        <f>'SEPT-SUM'!L8+OCT!L8</f>
        <v>1542000</v>
      </c>
      <c r="M8" s="10">
        <f t="shared" si="1"/>
        <v>81504614</v>
      </c>
      <c r="N8" s="11">
        <f t="shared" si="0"/>
        <v>7.8127368193144933E-2</v>
      </c>
    </row>
    <row r="9" spans="1:14" ht="37.5" customHeight="1" x14ac:dyDescent="0.3">
      <c r="A9" s="25">
        <v>300</v>
      </c>
      <c r="B9" s="16" t="s">
        <v>24</v>
      </c>
      <c r="C9" s="5">
        <f>'SEPT-SUM'!C9+OCT!C9</f>
        <v>0</v>
      </c>
      <c r="D9" s="5">
        <f>'SEPT-SUM'!D9+OCT!D9</f>
        <v>0</v>
      </c>
      <c r="E9" s="5">
        <f>'SEPT-SUM'!E9+OCT!E9</f>
        <v>0</v>
      </c>
      <c r="F9" s="5">
        <f>'SEPT-SUM'!F9+OCT!F9</f>
        <v>0</v>
      </c>
      <c r="G9" s="5">
        <f>'SEPT-SUM'!G9+OCT!G9</f>
        <v>0</v>
      </c>
      <c r="H9" s="5">
        <f>'SEPT-SUM'!H9+OCT!H9</f>
        <v>0</v>
      </c>
      <c r="I9" s="5">
        <f>'SEPT-SUM'!I9+OCT!I9</f>
        <v>0</v>
      </c>
      <c r="J9" s="5">
        <f>'SEPT-SUM'!J9+OCT!J9</f>
        <v>0</v>
      </c>
      <c r="K9" s="5">
        <f>'SEPT-SUM'!K9+OCT!K9</f>
        <v>0</v>
      </c>
      <c r="L9" s="5">
        <f>'SEPT-SUM'!L9+OCT!L9</f>
        <v>0</v>
      </c>
      <c r="M9" s="10">
        <f t="shared" si="1"/>
        <v>0</v>
      </c>
      <c r="N9" s="11">
        <f t="shared" si="0"/>
        <v>0</v>
      </c>
    </row>
    <row r="10" spans="1:14" ht="38" x14ac:dyDescent="0.3">
      <c r="A10" s="25">
        <v>310</v>
      </c>
      <c r="B10" s="12" t="s">
        <v>23</v>
      </c>
      <c r="C10" s="5">
        <f>'SEPT-SUM'!C10+OCT!C10</f>
        <v>366906</v>
      </c>
      <c r="D10" s="5">
        <f>'SEPT-SUM'!D10+OCT!D10</f>
        <v>88038174</v>
      </c>
      <c r="E10" s="5">
        <f>'SEPT-SUM'!E10+OCT!E10</f>
        <v>605394</v>
      </c>
      <c r="F10" s="5">
        <f>'SEPT-SUM'!F10+OCT!F10</f>
        <v>176978489</v>
      </c>
      <c r="G10" s="5">
        <f>'SEPT-SUM'!G10+OCT!G10</f>
        <v>18272627</v>
      </c>
      <c r="H10" s="5">
        <f>'SEPT-SUM'!H10+OCT!H10</f>
        <v>0</v>
      </c>
      <c r="I10" s="5">
        <f>'SEPT-SUM'!I10+OCT!I10</f>
        <v>1822887</v>
      </c>
      <c r="J10" s="5">
        <f>'SEPT-SUM'!J10+OCT!J10</f>
        <v>11863144</v>
      </c>
      <c r="K10" s="5">
        <f>'SEPT-SUM'!K10+OCT!K10</f>
        <v>2372819</v>
      </c>
      <c r="L10" s="5">
        <f>'SEPT-SUM'!L10+OCT!L10</f>
        <v>3000</v>
      </c>
      <c r="M10" s="10">
        <f t="shared" si="1"/>
        <v>300323440</v>
      </c>
      <c r="N10" s="11">
        <f t="shared" si="0"/>
        <v>0.28787916195654728</v>
      </c>
    </row>
    <row r="11" spans="1:14" ht="33" customHeight="1" x14ac:dyDescent="0.3">
      <c r="A11" s="25">
        <v>320</v>
      </c>
      <c r="B11" s="12" t="s">
        <v>22</v>
      </c>
      <c r="C11" s="5">
        <f>'SEPT-SUM'!C11+OCT!C11</f>
        <v>3068280</v>
      </c>
      <c r="D11" s="5">
        <f>'SEPT-SUM'!D11+OCT!D11</f>
        <v>45777897</v>
      </c>
      <c r="E11" s="5">
        <f>'SEPT-SUM'!E11+OCT!E11</f>
        <v>5148046</v>
      </c>
      <c r="F11" s="5">
        <f>'SEPT-SUM'!F11+OCT!F11</f>
        <v>57815640</v>
      </c>
      <c r="G11" s="5">
        <f>'SEPT-SUM'!G11+OCT!G11</f>
        <v>0</v>
      </c>
      <c r="H11" s="5">
        <f>'SEPT-SUM'!H11+OCT!H11</f>
        <v>0</v>
      </c>
      <c r="I11" s="5">
        <f>'SEPT-SUM'!I11+OCT!I11</f>
        <v>7250227</v>
      </c>
      <c r="J11" s="5">
        <f>'SEPT-SUM'!J11+OCT!J11</f>
        <v>0</v>
      </c>
      <c r="K11" s="5">
        <f>'SEPT-SUM'!K11+OCT!K11</f>
        <v>0</v>
      </c>
      <c r="L11" s="5">
        <f>'SEPT-SUM'!L11+OCT!L11</f>
        <v>14000</v>
      </c>
      <c r="M11" s="10">
        <f t="shared" si="1"/>
        <v>119074090</v>
      </c>
      <c r="N11" s="11">
        <f t="shared" si="0"/>
        <v>0.11414010588030854</v>
      </c>
    </row>
    <row r="12" spans="1:14" ht="38" x14ac:dyDescent="0.3">
      <c r="A12" s="25">
        <v>321</v>
      </c>
      <c r="B12" s="12" t="s">
        <v>21</v>
      </c>
      <c r="C12" s="5">
        <f>'SEPT-SUM'!C12+OCT!C12</f>
        <v>0</v>
      </c>
      <c r="D12" s="5">
        <f>'SEPT-SUM'!D12+OCT!D12</f>
        <v>80010524</v>
      </c>
      <c r="E12" s="5">
        <f>'SEPT-SUM'!E12+OCT!E12</f>
        <v>0</v>
      </c>
      <c r="F12" s="5">
        <f>'SEPT-SUM'!F12+OCT!F12</f>
        <v>80842080</v>
      </c>
      <c r="G12" s="5">
        <f>'SEPT-SUM'!G12+OCT!G12</f>
        <v>0</v>
      </c>
      <c r="H12" s="5">
        <f>'SEPT-SUM'!H12+OCT!H12</f>
        <v>0</v>
      </c>
      <c r="I12" s="5">
        <f>'SEPT-SUM'!I12+OCT!I12</f>
        <v>530048</v>
      </c>
      <c r="J12" s="5">
        <f>'SEPT-SUM'!J12+OCT!J12</f>
        <v>0</v>
      </c>
      <c r="K12" s="5">
        <f>'SEPT-SUM'!K12+OCT!K12</f>
        <v>0</v>
      </c>
      <c r="L12" s="5">
        <f>'SEPT-SUM'!L12+OCT!L12</f>
        <v>0</v>
      </c>
      <c r="M12" s="10">
        <f t="shared" si="1"/>
        <v>161382652</v>
      </c>
      <c r="N12" s="11">
        <f t="shared" si="0"/>
        <v>0.15469555960095926</v>
      </c>
    </row>
    <row r="13" spans="1:14" ht="39" customHeight="1" x14ac:dyDescent="0.3">
      <c r="A13" s="25">
        <v>322</v>
      </c>
      <c r="B13" s="12" t="s">
        <v>20</v>
      </c>
      <c r="C13" s="5">
        <f>'SEPT-SUM'!C13+OCT!C13</f>
        <v>0</v>
      </c>
      <c r="D13" s="5">
        <f>'SEPT-SUM'!D13+OCT!D13</f>
        <v>0</v>
      </c>
      <c r="E13" s="5">
        <f>'SEPT-SUM'!E13+OCT!E13</f>
        <v>0</v>
      </c>
      <c r="F13" s="5">
        <f>'SEPT-SUM'!F13+OCT!F13</f>
        <v>2137185</v>
      </c>
      <c r="G13" s="5">
        <f>'SEPT-SUM'!G13+OCT!G13</f>
        <v>0</v>
      </c>
      <c r="H13" s="5">
        <f>'SEPT-SUM'!H13+OCT!H13</f>
        <v>0</v>
      </c>
      <c r="I13" s="5">
        <f>'SEPT-SUM'!I13+OCT!I13</f>
        <v>0</v>
      </c>
      <c r="J13" s="5">
        <f>'SEPT-SUM'!J13+OCT!J13</f>
        <v>0</v>
      </c>
      <c r="K13" s="5">
        <f>'SEPT-SUM'!K13+OCT!K13</f>
        <v>0</v>
      </c>
      <c r="L13" s="5">
        <f>'SEPT-SUM'!L13+OCT!L13</f>
        <v>0</v>
      </c>
      <c r="M13" s="10">
        <f t="shared" si="1"/>
        <v>2137185</v>
      </c>
      <c r="N13" s="11">
        <f t="shared" si="0"/>
        <v>2.048628061619511E-3</v>
      </c>
    </row>
    <row r="14" spans="1:14" ht="38" x14ac:dyDescent="0.3">
      <c r="A14" s="25">
        <v>325</v>
      </c>
      <c r="B14" s="12" t="s">
        <v>39</v>
      </c>
      <c r="C14" s="5">
        <f>'SEPT-SUM'!C14+OCT!C14</f>
        <v>0</v>
      </c>
      <c r="D14" s="5">
        <f>'SEPT-SUM'!D14+OCT!D14</f>
        <v>389630</v>
      </c>
      <c r="E14" s="5">
        <f>'SEPT-SUM'!E14+OCT!E14</f>
        <v>0</v>
      </c>
      <c r="F14" s="5">
        <f>'SEPT-SUM'!F14+OCT!F14</f>
        <v>436705</v>
      </c>
      <c r="G14" s="5">
        <f>'SEPT-SUM'!G14+OCT!G14</f>
        <v>0</v>
      </c>
      <c r="H14" s="5">
        <f>'SEPT-SUM'!H14+OCT!H14</f>
        <v>14344.98</v>
      </c>
      <c r="I14" s="5">
        <f>'SEPT-SUM'!I14+OCT!I14</f>
        <v>573585</v>
      </c>
      <c r="J14" s="5">
        <f>'SEPT-SUM'!J14+OCT!J14</f>
        <v>0</v>
      </c>
      <c r="K14" s="5">
        <f>'SEPT-SUM'!K14+OCT!K14</f>
        <v>0</v>
      </c>
      <c r="L14" s="5">
        <f>'SEPT-SUM'!L14+OCT!L14</f>
        <v>0</v>
      </c>
      <c r="M14" s="10">
        <f t="shared" si="1"/>
        <v>1414264.98</v>
      </c>
      <c r="N14" s="11">
        <f t="shared" si="0"/>
        <v>1.3556631384712865E-3</v>
      </c>
    </row>
    <row r="15" spans="1:14" ht="33" customHeight="1" x14ac:dyDescent="0.3">
      <c r="A15" s="25">
        <v>330</v>
      </c>
      <c r="B15" s="16" t="s">
        <v>19</v>
      </c>
      <c r="C15" s="5">
        <f>'SEPT-SUM'!C15+OCT!C15</f>
        <v>0</v>
      </c>
      <c r="D15" s="5">
        <f>'SEPT-SUM'!D15+OCT!D15</f>
        <v>73403756</v>
      </c>
      <c r="E15" s="5">
        <f>'SEPT-SUM'!E15+OCT!E15</f>
        <v>0</v>
      </c>
      <c r="F15" s="5">
        <f>'SEPT-SUM'!F15+OCT!F15</f>
        <v>0</v>
      </c>
      <c r="G15" s="5">
        <f>'SEPT-SUM'!G15+OCT!G15</f>
        <v>0</v>
      </c>
      <c r="H15" s="5">
        <f>'SEPT-SUM'!H15+OCT!H15</f>
        <v>0</v>
      </c>
      <c r="I15" s="5">
        <f>'SEPT-SUM'!I15+OCT!I15</f>
        <v>0</v>
      </c>
      <c r="J15" s="5">
        <f>'SEPT-SUM'!J15+OCT!J15</f>
        <v>0</v>
      </c>
      <c r="K15" s="5">
        <f>'SEPT-SUM'!K15+OCT!K15</f>
        <v>0</v>
      </c>
      <c r="L15" s="5">
        <f>'SEPT-SUM'!L15+OCT!L15</f>
        <v>0</v>
      </c>
      <c r="M15" s="10">
        <f t="shared" si="1"/>
        <v>73403756</v>
      </c>
      <c r="N15" s="11">
        <f t="shared" si="0"/>
        <v>7.0362179394798094E-2</v>
      </c>
    </row>
    <row r="16" spans="1:14" ht="38" x14ac:dyDescent="0.3">
      <c r="A16" s="25">
        <v>331</v>
      </c>
      <c r="B16" s="16" t="s">
        <v>42</v>
      </c>
      <c r="C16" s="5">
        <f>'SEPT-SUM'!C16+OCT!C16</f>
        <v>0</v>
      </c>
      <c r="D16" s="5">
        <f>'SEPT-SUM'!D16+OCT!D16</f>
        <v>365776</v>
      </c>
      <c r="E16" s="5">
        <f>'SEPT-SUM'!E16+OCT!E16</f>
        <v>0</v>
      </c>
      <c r="F16" s="5">
        <f>'SEPT-SUM'!F16+OCT!F16</f>
        <v>0</v>
      </c>
      <c r="G16" s="5">
        <f>'SEPT-SUM'!G16+OCT!G16</f>
        <v>0</v>
      </c>
      <c r="H16" s="5">
        <f>'SEPT-SUM'!H16+OCT!H16</f>
        <v>0</v>
      </c>
      <c r="I16" s="5">
        <f>'SEPT-SUM'!I16+OCT!I16</f>
        <v>0</v>
      </c>
      <c r="J16" s="5">
        <f>'SEPT-SUM'!J16+OCT!J16</f>
        <v>0</v>
      </c>
      <c r="K16" s="5">
        <f>'SEPT-SUM'!K16+OCT!K16</f>
        <v>0</v>
      </c>
      <c r="L16" s="5">
        <f>'SEPT-SUM'!L16+OCT!L16</f>
        <v>0</v>
      </c>
      <c r="M16" s="10">
        <f t="shared" si="1"/>
        <v>365776</v>
      </c>
      <c r="N16" s="11">
        <f t="shared" si="0"/>
        <v>3.5061961312050119E-4</v>
      </c>
    </row>
    <row r="17" spans="1:14" ht="28.5" customHeight="1" x14ac:dyDescent="0.3">
      <c r="A17" s="25">
        <v>340</v>
      </c>
      <c r="B17" s="16" t="s">
        <v>18</v>
      </c>
      <c r="C17" s="5">
        <f>'SEPT-SUM'!C17+OCT!C17</f>
        <v>0</v>
      </c>
      <c r="D17" s="5">
        <f>'SEPT-SUM'!D17+OCT!D17</f>
        <v>2401470</v>
      </c>
      <c r="E17" s="5">
        <f>'SEPT-SUM'!E17+OCT!E17</f>
        <v>0</v>
      </c>
      <c r="F17" s="5">
        <f>'SEPT-SUM'!F17+OCT!F17</f>
        <v>2945376</v>
      </c>
      <c r="G17" s="5">
        <f>'SEPT-SUM'!G17+OCT!G17</f>
        <v>0</v>
      </c>
      <c r="H17" s="5">
        <f>'SEPT-SUM'!H17+OCT!H17</f>
        <v>0</v>
      </c>
      <c r="I17" s="5">
        <f>'SEPT-SUM'!I17+OCT!I17</f>
        <v>246867</v>
      </c>
      <c r="J17" s="5">
        <f>'SEPT-SUM'!J17+OCT!J17</f>
        <v>0</v>
      </c>
      <c r="K17" s="5">
        <f>'SEPT-SUM'!K17+OCT!K17</f>
        <v>0</v>
      </c>
      <c r="L17" s="5">
        <f>'SEPT-SUM'!L17+OCT!L17</f>
        <v>0</v>
      </c>
      <c r="M17" s="10">
        <f t="shared" si="1"/>
        <v>5593713</v>
      </c>
      <c r="N17" s="11">
        <f t="shared" si="0"/>
        <v>5.3619304928894133E-3</v>
      </c>
    </row>
    <row r="18" spans="1:14" ht="38" x14ac:dyDescent="0.3">
      <c r="A18" s="25">
        <v>350</v>
      </c>
      <c r="B18" s="16" t="s">
        <v>17</v>
      </c>
      <c r="C18" s="5">
        <f>'SEPT-SUM'!C18+OCT!C18</f>
        <v>0</v>
      </c>
      <c r="D18" s="5">
        <f>'SEPT-SUM'!D18+OCT!D18</f>
        <v>0</v>
      </c>
      <c r="E18" s="5">
        <f>'SEPT-SUM'!E18+OCT!E18</f>
        <v>0</v>
      </c>
      <c r="F18" s="5">
        <f>'SEPT-SUM'!F18+OCT!F18</f>
        <v>0</v>
      </c>
      <c r="G18" s="5">
        <f>'SEPT-SUM'!G18+OCT!G18</f>
        <v>0</v>
      </c>
      <c r="H18" s="5">
        <f>'SEPT-SUM'!H18+OCT!H18</f>
        <v>0</v>
      </c>
      <c r="I18" s="5">
        <f>'SEPT-SUM'!I18+OCT!I18</f>
        <v>0</v>
      </c>
      <c r="J18" s="5">
        <f>'SEPT-SUM'!J18+OCT!J18</f>
        <v>0</v>
      </c>
      <c r="K18" s="5">
        <f>'SEPT-SUM'!K18+OCT!K18</f>
        <v>0</v>
      </c>
      <c r="L18" s="5">
        <f>'SEPT-SUM'!L18+OCT!L18</f>
        <v>0</v>
      </c>
      <c r="M18" s="10">
        <f t="shared" si="1"/>
        <v>0</v>
      </c>
      <c r="N18" s="11">
        <f t="shared" si="0"/>
        <v>0</v>
      </c>
    </row>
    <row r="19" spans="1:14" ht="57" x14ac:dyDescent="0.3">
      <c r="A19" s="25">
        <v>360</v>
      </c>
      <c r="B19" s="16" t="s">
        <v>83</v>
      </c>
      <c r="C19" s="5">
        <f>'SEPT-SUM'!C19+OCT!C19</f>
        <v>0</v>
      </c>
      <c r="D19" s="5">
        <f>'SEPT-SUM'!D19+OCT!D19</f>
        <v>0</v>
      </c>
      <c r="E19" s="5">
        <f>'SEPT-SUM'!E19+OCT!E19</f>
        <v>0</v>
      </c>
      <c r="F19" s="5">
        <f>'SEPT-SUM'!F19+OCT!F19</f>
        <v>0</v>
      </c>
      <c r="G19" s="5">
        <f>'SEPT-SUM'!G19+OCT!G19</f>
        <v>0</v>
      </c>
      <c r="H19" s="5">
        <f>'SEPT-SUM'!H19+OCT!H19</f>
        <v>0</v>
      </c>
      <c r="I19" s="5">
        <f>'SEPT-SUM'!I19+OCT!I19</f>
        <v>0</v>
      </c>
      <c r="J19" s="5">
        <f>'SEPT-SUM'!J19+OCT!J19</f>
        <v>0</v>
      </c>
      <c r="K19" s="5">
        <f>'SEPT-SUM'!K19+OCT!K19</f>
        <v>0</v>
      </c>
      <c r="L19" s="5">
        <f>'SEPT-SUM'!L19+OCT!L19</f>
        <v>0</v>
      </c>
      <c r="M19" s="10">
        <f t="shared" si="1"/>
        <v>0</v>
      </c>
      <c r="N19" s="11">
        <f t="shared" si="0"/>
        <v>0</v>
      </c>
    </row>
    <row r="20" spans="1:14" ht="38" x14ac:dyDescent="0.3">
      <c r="A20" s="25">
        <v>370</v>
      </c>
      <c r="B20" s="16" t="s">
        <v>15</v>
      </c>
      <c r="C20" s="5">
        <f>'SEPT-SUM'!C20+OCT!C20</f>
        <v>0</v>
      </c>
      <c r="D20" s="5">
        <f>'SEPT-SUM'!D20+OCT!D20</f>
        <v>0</v>
      </c>
      <c r="E20" s="5">
        <f>'SEPT-SUM'!E20+OCT!E20</f>
        <v>0</v>
      </c>
      <c r="F20" s="5">
        <f>'SEPT-SUM'!F20+OCT!F20</f>
        <v>0</v>
      </c>
      <c r="G20" s="5">
        <f>'SEPT-SUM'!G20+OCT!G20</f>
        <v>0</v>
      </c>
      <c r="H20" s="5">
        <f>'SEPT-SUM'!H20+OCT!H20</f>
        <v>0</v>
      </c>
      <c r="I20" s="5">
        <f>'SEPT-SUM'!I20+OCT!I20</f>
        <v>0</v>
      </c>
      <c r="J20" s="5">
        <f>'SEPT-SUM'!J20+OCT!J20</f>
        <v>0</v>
      </c>
      <c r="K20" s="5">
        <f>'SEPT-SUM'!K20+OCT!K20</f>
        <v>0</v>
      </c>
      <c r="L20" s="5">
        <f>'SEPT-SUM'!L20+OCT!L20</f>
        <v>0</v>
      </c>
      <c r="M20" s="10">
        <f t="shared" si="1"/>
        <v>0</v>
      </c>
      <c r="N20" s="11">
        <f t="shared" si="0"/>
        <v>0</v>
      </c>
    </row>
    <row r="21" spans="1:14" ht="57" x14ac:dyDescent="0.3">
      <c r="A21" s="25">
        <v>381</v>
      </c>
      <c r="B21" s="16" t="s">
        <v>14</v>
      </c>
      <c r="C21" s="5">
        <f>'SEPT-SUM'!C21+OCT!C21</f>
        <v>0</v>
      </c>
      <c r="D21" s="5">
        <f>'SEPT-SUM'!D21+OCT!D21</f>
        <v>665855</v>
      </c>
      <c r="E21" s="5">
        <f>'SEPT-SUM'!E21+OCT!E21</f>
        <v>0</v>
      </c>
      <c r="F21" s="5">
        <f>'SEPT-SUM'!F21+OCT!F21</f>
        <v>0</v>
      </c>
      <c r="G21" s="5">
        <f>'SEPT-SUM'!G21+OCT!G21</f>
        <v>0</v>
      </c>
      <c r="H21" s="5">
        <f>'SEPT-SUM'!H21+OCT!H21</f>
        <v>0</v>
      </c>
      <c r="I21" s="5">
        <f>'SEPT-SUM'!I21+OCT!I21</f>
        <v>0</v>
      </c>
      <c r="J21" s="5">
        <f>'SEPT-SUM'!J21+OCT!J21</f>
        <v>0</v>
      </c>
      <c r="K21" s="5">
        <f>'SEPT-SUM'!K21+OCT!K21</f>
        <v>0</v>
      </c>
      <c r="L21" s="5">
        <f>'SEPT-SUM'!L21+OCT!L21</f>
        <v>0</v>
      </c>
      <c r="M21" s="10">
        <f t="shared" si="1"/>
        <v>665855</v>
      </c>
      <c r="N21" s="11">
        <f t="shared" si="0"/>
        <v>6.3826446375473322E-4</v>
      </c>
    </row>
    <row r="22" spans="1:14" ht="38" x14ac:dyDescent="0.3">
      <c r="A22" s="26">
        <v>405</v>
      </c>
      <c r="B22" s="19" t="s">
        <v>47</v>
      </c>
      <c r="C22" s="5">
        <f>'SEPT-SUM'!C22+OCT!C22</f>
        <v>0</v>
      </c>
      <c r="D22" s="5">
        <f>'SEPT-SUM'!D22+OCT!D22</f>
        <v>0</v>
      </c>
      <c r="E22" s="5">
        <f>'SEPT-SUM'!E22+OCT!E22</f>
        <v>0</v>
      </c>
      <c r="F22" s="5">
        <f>'SEPT-SUM'!F22+OCT!F22</f>
        <v>0</v>
      </c>
      <c r="G22" s="5">
        <f>'SEPT-SUM'!G22+OCT!G22</f>
        <v>0</v>
      </c>
      <c r="H22" s="5">
        <f>'SEPT-SUM'!H22+OCT!H22</f>
        <v>0</v>
      </c>
      <c r="I22" s="5">
        <f>'SEPT-SUM'!I22+OCT!I22</f>
        <v>0</v>
      </c>
      <c r="J22" s="5">
        <f>'SEPT-SUM'!J22+OCT!J22</f>
        <v>0</v>
      </c>
      <c r="K22" s="5">
        <f>'SEPT-SUM'!K22+OCT!K22</f>
        <v>0</v>
      </c>
      <c r="L22" s="5">
        <f>'SEPT-SUM'!L22+OCT!L22</f>
        <v>0</v>
      </c>
      <c r="M22" s="10">
        <f t="shared" si="1"/>
        <v>0</v>
      </c>
      <c r="N22" s="11">
        <f t="shared" si="0"/>
        <v>0</v>
      </c>
    </row>
    <row r="23" spans="1:14" ht="31.5" customHeight="1" x14ac:dyDescent="0.3">
      <c r="A23" s="25">
        <v>410</v>
      </c>
      <c r="B23" s="16" t="s">
        <v>40</v>
      </c>
      <c r="C23" s="5">
        <f>'SEPT-SUM'!C23+OCT!C23</f>
        <v>0</v>
      </c>
      <c r="D23" s="5">
        <f>'SEPT-SUM'!D23+OCT!D23</f>
        <v>434209</v>
      </c>
      <c r="E23" s="5">
        <f>'SEPT-SUM'!E23+OCT!E23</f>
        <v>0</v>
      </c>
      <c r="F23" s="5">
        <f>'SEPT-SUM'!F23+OCT!F23</f>
        <v>377561</v>
      </c>
      <c r="G23" s="5">
        <f>'SEPT-SUM'!G23+OCT!G23</f>
        <v>0</v>
      </c>
      <c r="H23" s="5">
        <f>'SEPT-SUM'!H23+OCT!H23</f>
        <v>0</v>
      </c>
      <c r="I23" s="5">
        <f>'SEPT-SUM'!I23+OCT!I23</f>
        <v>21006</v>
      </c>
      <c r="J23" s="5">
        <f>'SEPT-SUM'!J23+OCT!J23</f>
        <v>0</v>
      </c>
      <c r="K23" s="5">
        <f>'SEPT-SUM'!K23+OCT!K23</f>
        <v>0</v>
      </c>
      <c r="L23" s="5">
        <f>'SEPT-SUM'!L23+OCT!L23</f>
        <v>0</v>
      </c>
      <c r="M23" s="10">
        <f t="shared" si="1"/>
        <v>832776</v>
      </c>
      <c r="N23" s="11">
        <f t="shared" si="0"/>
        <v>7.9826888296672955E-4</v>
      </c>
    </row>
    <row r="24" spans="1:14" ht="56.25" customHeight="1" x14ac:dyDescent="0.3">
      <c r="A24" s="24">
        <v>415</v>
      </c>
      <c r="B24" s="20" t="s">
        <v>43</v>
      </c>
      <c r="C24" s="5">
        <f>'SEPT-SUM'!C24+OCT!C24</f>
        <v>0</v>
      </c>
      <c r="D24" s="5">
        <f>'SEPT-SUM'!D24+OCT!D24</f>
        <v>182154</v>
      </c>
      <c r="E24" s="5">
        <f>'SEPT-SUM'!E24+OCT!E24</f>
        <v>0</v>
      </c>
      <c r="F24" s="5">
        <f>'SEPT-SUM'!F24+OCT!F24</f>
        <v>172431</v>
      </c>
      <c r="G24" s="5">
        <f>'SEPT-SUM'!G24+OCT!G24</f>
        <v>0</v>
      </c>
      <c r="H24" s="5">
        <f>'SEPT-SUM'!H24+OCT!H24</f>
        <v>0</v>
      </c>
      <c r="I24" s="5">
        <f>'SEPT-SUM'!I24+OCT!I24</f>
        <v>56598</v>
      </c>
      <c r="J24" s="5">
        <f>'SEPT-SUM'!J24+OCT!J24</f>
        <v>0</v>
      </c>
      <c r="K24" s="5">
        <f>'SEPT-SUM'!K24+OCT!K24</f>
        <v>0</v>
      </c>
      <c r="L24" s="5">
        <f>'SEPT-SUM'!L24+OCT!L24</f>
        <v>0</v>
      </c>
      <c r="M24" s="10">
        <f t="shared" si="1"/>
        <v>411183</v>
      </c>
      <c r="N24" s="11">
        <f t="shared" si="0"/>
        <v>3.9414511718026065E-4</v>
      </c>
    </row>
    <row r="25" spans="1:14" ht="56.25" customHeight="1" x14ac:dyDescent="0.3">
      <c r="A25" s="24">
        <v>420</v>
      </c>
      <c r="B25" s="20" t="s">
        <v>41</v>
      </c>
      <c r="C25" s="5">
        <f>'SEPT-SUM'!C25+OCT!C25</f>
        <v>0</v>
      </c>
      <c r="D25" s="5">
        <f>'SEPT-SUM'!D25+OCT!D25</f>
        <v>0</v>
      </c>
      <c r="E25" s="5">
        <f>'SEPT-SUM'!E25+OCT!E25</f>
        <v>0</v>
      </c>
      <c r="F25" s="5">
        <f>'SEPT-SUM'!F25+OCT!F25</f>
        <v>0</v>
      </c>
      <c r="G25" s="5">
        <f>'SEPT-SUM'!G25+OCT!G25</f>
        <v>0</v>
      </c>
      <c r="H25" s="5">
        <f>'SEPT-SUM'!H25+OCT!H25</f>
        <v>0</v>
      </c>
      <c r="I25" s="5">
        <f>'SEPT-SUM'!I25+OCT!I25</f>
        <v>0</v>
      </c>
      <c r="J25" s="5">
        <f>'SEPT-SUM'!J25+OCT!J25</f>
        <v>0</v>
      </c>
      <c r="K25" s="5">
        <f>'SEPT-SUM'!K25+OCT!K25</f>
        <v>0</v>
      </c>
      <c r="L25" s="5">
        <f>'SEPT-SUM'!L25+OCT!L25</f>
        <v>0</v>
      </c>
      <c r="M25" s="10">
        <f t="shared" si="1"/>
        <v>0</v>
      </c>
      <c r="N25" s="11">
        <f t="shared" si="0"/>
        <v>0</v>
      </c>
    </row>
    <row r="26" spans="1:14" ht="38.25" customHeight="1" x14ac:dyDescent="0.3">
      <c r="A26" s="24">
        <v>435</v>
      </c>
      <c r="B26" s="20" t="s">
        <v>13</v>
      </c>
      <c r="C26" s="5">
        <f>'SEPT-SUM'!C26+OCT!C26</f>
        <v>0</v>
      </c>
      <c r="D26" s="5">
        <f>'SEPT-SUM'!D26+OCT!D26</f>
        <v>0</v>
      </c>
      <c r="E26" s="5">
        <f>'SEPT-SUM'!E26+OCT!E26</f>
        <v>0</v>
      </c>
      <c r="F26" s="5">
        <f>'SEPT-SUM'!F26+OCT!F26</f>
        <v>0</v>
      </c>
      <c r="G26" s="5">
        <f>'SEPT-SUM'!G26+OCT!G26</f>
        <v>0</v>
      </c>
      <c r="H26" s="5">
        <f>'SEPT-SUM'!H26+OCT!H26</f>
        <v>0</v>
      </c>
      <c r="I26" s="5">
        <f>'SEPT-SUM'!I26+OCT!I26</f>
        <v>0</v>
      </c>
      <c r="J26" s="5">
        <f>'SEPT-SUM'!J26+OCT!J26</f>
        <v>0</v>
      </c>
      <c r="K26" s="5">
        <f>'SEPT-SUM'!K26+OCT!K26</f>
        <v>0</v>
      </c>
      <c r="L26" s="5">
        <f>'SEPT-SUM'!L26+OCT!L26</f>
        <v>0</v>
      </c>
      <c r="M26" s="10">
        <f t="shared" si="1"/>
        <v>0</v>
      </c>
      <c r="N26" s="11">
        <f t="shared" si="0"/>
        <v>0</v>
      </c>
    </row>
    <row r="27" spans="1:14" ht="38" x14ac:dyDescent="0.3">
      <c r="A27" s="25">
        <v>440</v>
      </c>
      <c r="B27" s="16" t="s">
        <v>12</v>
      </c>
      <c r="C27" s="5">
        <f>'SEPT-SUM'!C27+OCT!C27</f>
        <v>0</v>
      </c>
      <c r="D27" s="5">
        <f>'SEPT-SUM'!D27+OCT!D27</f>
        <v>0</v>
      </c>
      <c r="E27" s="5">
        <f>'SEPT-SUM'!E27+OCT!E27</f>
        <v>0</v>
      </c>
      <c r="F27" s="5">
        <f>'SEPT-SUM'!F27+OCT!F27</f>
        <v>0</v>
      </c>
      <c r="G27" s="5">
        <f>'SEPT-SUM'!G27+OCT!G27</f>
        <v>0</v>
      </c>
      <c r="H27" s="5">
        <f>'SEPT-SUM'!H27+OCT!H27</f>
        <v>0</v>
      </c>
      <c r="I27" s="5">
        <f>'SEPT-SUM'!I27+OCT!I27</f>
        <v>0</v>
      </c>
      <c r="J27" s="5">
        <f>'SEPT-SUM'!J27+OCT!J27</f>
        <v>0</v>
      </c>
      <c r="K27" s="5">
        <f>'SEPT-SUM'!K27+OCT!K27</f>
        <v>0</v>
      </c>
      <c r="L27" s="5">
        <f>'SEPT-SUM'!L27+OCT!L27</f>
        <v>0</v>
      </c>
      <c r="M27" s="10">
        <f t="shared" si="1"/>
        <v>0</v>
      </c>
      <c r="N27" s="11">
        <f t="shared" si="0"/>
        <v>0</v>
      </c>
    </row>
    <row r="28" spans="1:14" ht="57" x14ac:dyDescent="0.3">
      <c r="A28" s="25">
        <v>450</v>
      </c>
      <c r="B28" s="16" t="s">
        <v>49</v>
      </c>
      <c r="C28" s="5">
        <f>'SEPT-SUM'!C28+OCT!C28</f>
        <v>0</v>
      </c>
      <c r="D28" s="5">
        <f>'SEPT-SUM'!D28+OCT!D28</f>
        <v>0</v>
      </c>
      <c r="E28" s="5">
        <f>'SEPT-SUM'!E28+OCT!E28</f>
        <v>0</v>
      </c>
      <c r="F28" s="5">
        <f>'SEPT-SUM'!F28+OCT!F28</f>
        <v>0</v>
      </c>
      <c r="G28" s="5">
        <f>'SEPT-SUM'!G28+OCT!G28</f>
        <v>0</v>
      </c>
      <c r="H28" s="5">
        <f>'SEPT-SUM'!H28+OCT!H28</f>
        <v>0</v>
      </c>
      <c r="I28" s="5">
        <f>'SEPT-SUM'!I28+OCT!I28</f>
        <v>0</v>
      </c>
      <c r="J28" s="5">
        <f>'SEPT-SUM'!J28+OCT!J28</f>
        <v>0</v>
      </c>
      <c r="K28" s="5">
        <f>'SEPT-SUM'!K28+OCT!K28</f>
        <v>0</v>
      </c>
      <c r="L28" s="5">
        <f>'SEPT-SUM'!L28+OCT!L28</f>
        <v>0</v>
      </c>
      <c r="M28" s="10">
        <f t="shared" si="1"/>
        <v>0</v>
      </c>
      <c r="N28" s="11">
        <f t="shared" si="0"/>
        <v>0</v>
      </c>
    </row>
    <row r="29" spans="1:14" ht="25.5" customHeight="1" x14ac:dyDescent="0.3">
      <c r="A29" s="25">
        <v>455</v>
      </c>
      <c r="B29" s="16" t="s">
        <v>11</v>
      </c>
      <c r="C29" s="5">
        <f>'SEPT-SUM'!C29+OCT!C29</f>
        <v>0</v>
      </c>
      <c r="D29" s="5">
        <f>'SEPT-SUM'!D29+OCT!D29</f>
        <v>0</v>
      </c>
      <c r="E29" s="5">
        <f>'SEPT-SUM'!E29+OCT!E29</f>
        <v>0</v>
      </c>
      <c r="F29" s="5">
        <f>'SEPT-SUM'!F29+OCT!F29</f>
        <v>0</v>
      </c>
      <c r="G29" s="5">
        <f>'SEPT-SUM'!G29+OCT!G29</f>
        <v>0</v>
      </c>
      <c r="H29" s="5">
        <f>'SEPT-SUM'!H29+OCT!H29</f>
        <v>0</v>
      </c>
      <c r="I29" s="5">
        <f>'SEPT-SUM'!I29+OCT!I29</f>
        <v>0</v>
      </c>
      <c r="J29" s="5">
        <f>'SEPT-SUM'!J29+OCT!J29</f>
        <v>0</v>
      </c>
      <c r="K29" s="5">
        <f>'SEPT-SUM'!K29+OCT!K29</f>
        <v>0</v>
      </c>
      <c r="L29" s="5">
        <f>'SEPT-SUM'!L29+OCT!L29</f>
        <v>0</v>
      </c>
      <c r="M29" s="10">
        <f t="shared" si="1"/>
        <v>0</v>
      </c>
      <c r="N29" s="11">
        <f t="shared" si="0"/>
        <v>0</v>
      </c>
    </row>
    <row r="30" spans="1:14" ht="19" x14ac:dyDescent="0.3">
      <c r="A30" s="25">
        <v>460</v>
      </c>
      <c r="B30" s="16" t="s">
        <v>16</v>
      </c>
      <c r="C30" s="5">
        <f>'SEPT-SUM'!C30+OCT!C30</f>
        <v>0</v>
      </c>
      <c r="D30" s="5">
        <f>'SEPT-SUM'!D30+OCT!D30</f>
        <v>15960</v>
      </c>
      <c r="E30" s="5">
        <f>'SEPT-SUM'!E30+OCT!E30</f>
        <v>0</v>
      </c>
      <c r="F30" s="5">
        <f>'SEPT-SUM'!F30+OCT!F30</f>
        <v>50250</v>
      </c>
      <c r="G30" s="5">
        <f>'SEPT-SUM'!G30+OCT!G30</f>
        <v>0</v>
      </c>
      <c r="H30" s="5">
        <f>'SEPT-SUM'!H30+OCT!H30</f>
        <v>0</v>
      </c>
      <c r="I30" s="5">
        <f>'SEPT-SUM'!I30+OCT!I30</f>
        <v>0</v>
      </c>
      <c r="J30" s="5">
        <f>'SEPT-SUM'!J30+OCT!J30</f>
        <v>0</v>
      </c>
      <c r="K30" s="5">
        <f>'SEPT-SUM'!K30+OCT!K30</f>
        <v>0</v>
      </c>
      <c r="L30" s="5">
        <f>'SEPT-SUM'!L30+OCT!L30</f>
        <v>0</v>
      </c>
      <c r="M30" s="10">
        <f t="shared" si="1"/>
        <v>66210</v>
      </c>
      <c r="N30" s="11">
        <f t="shared" si="0"/>
        <v>6.3466505688477046E-5</v>
      </c>
    </row>
    <row r="31" spans="1:14" ht="57" x14ac:dyDescent="0.3">
      <c r="A31" s="25">
        <v>465</v>
      </c>
      <c r="B31" s="16" t="s">
        <v>44</v>
      </c>
      <c r="C31" s="5">
        <f>'SEPT-SUM'!C31+OCT!C31</f>
        <v>0</v>
      </c>
      <c r="D31" s="5">
        <f>'SEPT-SUM'!D31+OCT!D31</f>
        <v>0</v>
      </c>
      <c r="E31" s="5">
        <f>'SEPT-SUM'!E31+OCT!E31</f>
        <v>0</v>
      </c>
      <c r="F31" s="5">
        <f>'SEPT-SUM'!F31+OCT!F31</f>
        <v>0</v>
      </c>
      <c r="G31" s="5">
        <f>'SEPT-SUM'!G31+OCT!G31</f>
        <v>0</v>
      </c>
      <c r="H31" s="5">
        <f>'SEPT-SUM'!H31+OCT!H31</f>
        <v>0</v>
      </c>
      <c r="I31" s="5">
        <f>'SEPT-SUM'!I31+OCT!I31</f>
        <v>0</v>
      </c>
      <c r="J31" s="5">
        <f>'SEPT-SUM'!J31+OCT!J31</f>
        <v>0</v>
      </c>
      <c r="K31" s="5">
        <f>'SEPT-SUM'!K31+OCT!K31</f>
        <v>0</v>
      </c>
      <c r="L31" s="5">
        <f>'SEPT-SUM'!L31+OCT!L31</f>
        <v>0</v>
      </c>
      <c r="M31" s="10">
        <f t="shared" si="1"/>
        <v>0</v>
      </c>
      <c r="N31" s="11">
        <f t="shared" si="0"/>
        <v>0</v>
      </c>
    </row>
    <row r="32" spans="1:14" ht="33.75" customHeight="1" x14ac:dyDescent="0.3">
      <c r="A32" s="25">
        <v>480</v>
      </c>
      <c r="B32" s="16" t="s">
        <v>10</v>
      </c>
      <c r="C32" s="5">
        <f>'SEPT-SUM'!C32+OCT!C32</f>
        <v>0</v>
      </c>
      <c r="D32" s="5">
        <f>'SEPT-SUM'!D32+OCT!D32</f>
        <v>46278</v>
      </c>
      <c r="E32" s="5">
        <f>'SEPT-SUM'!E32+OCT!E32</f>
        <v>0</v>
      </c>
      <c r="F32" s="5">
        <f>'SEPT-SUM'!F32+OCT!F32</f>
        <v>76359</v>
      </c>
      <c r="G32" s="5">
        <f>'SEPT-SUM'!G32+OCT!G32</f>
        <v>0</v>
      </c>
      <c r="H32" s="5">
        <f>'SEPT-SUM'!H32+OCT!H32</f>
        <v>0</v>
      </c>
      <c r="I32" s="5">
        <f>'SEPT-SUM'!I32+OCT!I32</f>
        <v>0</v>
      </c>
      <c r="J32" s="5">
        <f>'SEPT-SUM'!J32+OCT!J32</f>
        <v>0</v>
      </c>
      <c r="K32" s="5">
        <f>'SEPT-SUM'!K32+OCT!K32</f>
        <v>0</v>
      </c>
      <c r="L32" s="5">
        <f>'SEPT-SUM'!L32+OCT!L32</f>
        <v>0</v>
      </c>
      <c r="M32" s="10">
        <f t="shared" si="1"/>
        <v>122637</v>
      </c>
      <c r="N32" s="11">
        <f t="shared" si="0"/>
        <v>1.1755538224011117E-4</v>
      </c>
    </row>
    <row r="33" spans="1:17" ht="19" x14ac:dyDescent="0.3">
      <c r="A33" s="25">
        <v>485</v>
      </c>
      <c r="B33" s="16" t="s">
        <v>9</v>
      </c>
      <c r="C33" s="5">
        <f>'SEPT-SUM'!C33+OCT!C33</f>
        <v>0</v>
      </c>
      <c r="D33" s="5">
        <f>'SEPT-SUM'!D33+OCT!D33</f>
        <v>16703409</v>
      </c>
      <c r="E33" s="5">
        <f>'SEPT-SUM'!E33+OCT!E33</f>
        <v>0</v>
      </c>
      <c r="F33" s="5">
        <f>'SEPT-SUM'!F33+OCT!F33</f>
        <v>25603981</v>
      </c>
      <c r="G33" s="5">
        <f>'SEPT-SUM'!G33+OCT!G33</f>
        <v>0</v>
      </c>
      <c r="H33" s="5">
        <f>'SEPT-SUM'!H33+OCT!H33</f>
        <v>0</v>
      </c>
      <c r="I33" s="5">
        <f>'SEPT-SUM'!I33+OCT!I33</f>
        <v>3106569</v>
      </c>
      <c r="J33" s="5">
        <f>'SEPT-SUM'!J33+OCT!J33</f>
        <v>0</v>
      </c>
      <c r="K33" s="5">
        <f>'SEPT-SUM'!K33+OCT!K33</f>
        <v>0</v>
      </c>
      <c r="L33" s="5">
        <f>'SEPT-SUM'!L33+OCT!L33</f>
        <v>0</v>
      </c>
      <c r="M33" s="10">
        <f t="shared" si="1"/>
        <v>45413959</v>
      </c>
      <c r="N33" s="11">
        <f t="shared" si="0"/>
        <v>4.3532174704874846E-2</v>
      </c>
    </row>
    <row r="34" spans="1:17" ht="52.5" customHeight="1" x14ac:dyDescent="0.3">
      <c r="A34" s="25">
        <v>495</v>
      </c>
      <c r="B34" s="16" t="s">
        <v>8</v>
      </c>
      <c r="C34" s="5">
        <f>'SEPT-SUM'!C34+OCT!C34</f>
        <v>0</v>
      </c>
      <c r="D34" s="5">
        <f>'SEPT-SUM'!D34+OCT!D34</f>
        <v>265297</v>
      </c>
      <c r="E34" s="5">
        <f>'SEPT-SUM'!E34+OCT!E34</f>
        <v>0</v>
      </c>
      <c r="F34" s="5">
        <f>'SEPT-SUM'!F34+OCT!F34</f>
        <v>410076</v>
      </c>
      <c r="G34" s="5">
        <f>'SEPT-SUM'!G34+OCT!G34</f>
        <v>0</v>
      </c>
      <c r="H34" s="5">
        <f>'SEPT-SUM'!H34+OCT!H34</f>
        <v>0</v>
      </c>
      <c r="I34" s="5">
        <f>'SEPT-SUM'!I34+OCT!I34</f>
        <v>0</v>
      </c>
      <c r="J34" s="5">
        <f>'SEPT-SUM'!J34+OCT!J34</f>
        <v>0</v>
      </c>
      <c r="K34" s="5">
        <f>'SEPT-SUM'!K34+OCT!K34</f>
        <v>0</v>
      </c>
      <c r="L34" s="5">
        <f>'SEPT-SUM'!L34+OCT!L34</f>
        <v>0</v>
      </c>
      <c r="M34" s="10">
        <f t="shared" si="1"/>
        <v>675373</v>
      </c>
      <c r="N34" s="11">
        <f t="shared" si="0"/>
        <v>6.473880734986227E-4</v>
      </c>
    </row>
    <row r="35" spans="1:17" ht="76" x14ac:dyDescent="0.3">
      <c r="A35" s="25">
        <v>496</v>
      </c>
      <c r="B35" s="16" t="s">
        <v>48</v>
      </c>
      <c r="C35" s="5">
        <f>'SEPT-SUM'!C35+OCT!C35</f>
        <v>0</v>
      </c>
      <c r="D35" s="5">
        <f>'SEPT-SUM'!D35+OCT!D35</f>
        <v>0</v>
      </c>
      <c r="E35" s="5">
        <f>'SEPT-SUM'!E35+OCT!E35</f>
        <v>0</v>
      </c>
      <c r="F35" s="5">
        <f>'SEPT-SUM'!F35+OCT!F35</f>
        <v>0</v>
      </c>
      <c r="G35" s="5">
        <f>'SEPT-SUM'!G35+OCT!G35</f>
        <v>0</v>
      </c>
      <c r="H35" s="5">
        <f>'SEPT-SUM'!H35+OCT!H35</f>
        <v>0</v>
      </c>
      <c r="I35" s="5">
        <f>'SEPT-SUM'!I35+OCT!I35</f>
        <v>0</v>
      </c>
      <c r="J35" s="5">
        <f>'SEPT-SUM'!J35+OCT!J35</f>
        <v>0</v>
      </c>
      <c r="K35" s="5">
        <f>'SEPT-SUM'!K35+OCT!K35</f>
        <v>0</v>
      </c>
      <c r="L35" s="5">
        <f>'SEPT-SUM'!L35+OCT!L35</f>
        <v>0</v>
      </c>
      <c r="M35" s="10">
        <f t="shared" si="1"/>
        <v>0</v>
      </c>
      <c r="N35" s="11">
        <f t="shared" si="0"/>
        <v>0</v>
      </c>
    </row>
    <row r="36" spans="1:17" ht="38" x14ac:dyDescent="0.3">
      <c r="A36" s="25">
        <v>498</v>
      </c>
      <c r="B36" s="16" t="s">
        <v>45</v>
      </c>
      <c r="C36" s="5">
        <f>'SEPT-SUM'!C36+OCT!C36</f>
        <v>0</v>
      </c>
      <c r="D36" s="5">
        <f>'SEPT-SUM'!D36+OCT!D36</f>
        <v>1472060</v>
      </c>
      <c r="E36" s="5">
        <f>'SEPT-SUM'!E36+OCT!E36</f>
        <v>0</v>
      </c>
      <c r="F36" s="5">
        <f>'SEPT-SUM'!F36+OCT!F36</f>
        <v>1343126</v>
      </c>
      <c r="G36" s="5">
        <f>'SEPT-SUM'!G36+OCT!G36</f>
        <v>0</v>
      </c>
      <c r="H36" s="5">
        <f>'SEPT-SUM'!H36+OCT!H36</f>
        <v>0</v>
      </c>
      <c r="I36" s="5">
        <f>'SEPT-SUM'!I36+OCT!I36</f>
        <v>0</v>
      </c>
      <c r="J36" s="5">
        <f>'SEPT-SUM'!J36+OCT!J36</f>
        <v>0</v>
      </c>
      <c r="K36" s="5">
        <f>'SEPT-SUM'!K36+OCT!K36</f>
        <v>0</v>
      </c>
      <c r="L36" s="5">
        <f>'SEPT-SUM'!L36+OCT!L36</f>
        <v>0</v>
      </c>
      <c r="M36" s="10">
        <f t="shared" si="1"/>
        <v>2815186</v>
      </c>
      <c r="N36" s="11">
        <f t="shared" si="0"/>
        <v>2.6985352406452344E-3</v>
      </c>
    </row>
    <row r="37" spans="1:17" ht="57" x14ac:dyDescent="0.3">
      <c r="A37" s="27" t="s">
        <v>7</v>
      </c>
      <c r="B37" s="19" t="s">
        <v>6</v>
      </c>
      <c r="C37" s="5">
        <f>'SEPT-SUM'!C37+OCT!C37</f>
        <v>0</v>
      </c>
      <c r="D37" s="5">
        <f>'SEPT-SUM'!D37+OCT!D37</f>
        <v>4452809</v>
      </c>
      <c r="E37" s="5">
        <f>'SEPT-SUM'!E37+OCT!E37</f>
        <v>0</v>
      </c>
      <c r="F37" s="5">
        <f>'SEPT-SUM'!F37+OCT!F37</f>
        <v>0</v>
      </c>
      <c r="G37" s="5">
        <f>'SEPT-SUM'!G37+OCT!G37</f>
        <v>0</v>
      </c>
      <c r="H37" s="5">
        <f>'SEPT-SUM'!H37+OCT!H37</f>
        <v>0</v>
      </c>
      <c r="I37" s="5">
        <f>'SEPT-SUM'!I37+OCT!I37</f>
        <v>0</v>
      </c>
      <c r="J37" s="5">
        <f>'SEPT-SUM'!J37+OCT!J37</f>
        <v>548345</v>
      </c>
      <c r="K37" s="5">
        <f>'SEPT-SUM'!K37+OCT!K37</f>
        <v>78186</v>
      </c>
      <c r="L37" s="5">
        <f>'SEPT-SUM'!L37+OCT!L37</f>
        <v>0</v>
      </c>
      <c r="M37" s="30">
        <f>SUM(C37:L37)</f>
        <v>5079340</v>
      </c>
      <c r="N37" s="11">
        <f t="shared" si="0"/>
        <v>4.8688711826568344E-3</v>
      </c>
      <c r="P37" s="3"/>
    </row>
    <row r="38" spans="1:17" ht="19" x14ac:dyDescent="0.3">
      <c r="A38" s="28"/>
      <c r="B38" s="16" t="s">
        <v>50</v>
      </c>
      <c r="C38" s="5">
        <f>'SEPT-SUM'!C38+OCT!C38</f>
        <v>0</v>
      </c>
      <c r="D38" s="5">
        <f>'SEPT-SUM'!D38+OCT!D38</f>
        <v>0</v>
      </c>
      <c r="E38" s="5">
        <f>'SEPT-SUM'!E38+OCT!E38</f>
        <v>0</v>
      </c>
      <c r="F38" s="5">
        <f>'SEPT-SUM'!F38+OCT!F38</f>
        <v>0</v>
      </c>
      <c r="G38" s="5">
        <f>'SEPT-SUM'!G38+OCT!G38</f>
        <v>0</v>
      </c>
      <c r="H38" s="5">
        <f>'SEPT-SUM'!H38+OCT!H38</f>
        <v>0</v>
      </c>
      <c r="I38" s="5">
        <f>'SEPT-SUM'!I38+OCT!I38</f>
        <v>0</v>
      </c>
      <c r="J38" s="5">
        <f>'SEPT-SUM'!J38+OCT!J38</f>
        <v>81630120</v>
      </c>
      <c r="K38" s="5">
        <f>'SEPT-SUM'!K38+OCT!K38</f>
        <v>16189009</v>
      </c>
      <c r="L38" s="5">
        <f>'SEPT-SUM'!L38+OCT!L38</f>
        <v>0</v>
      </c>
      <c r="M38" s="47">
        <f>SUM(C38:L38)</f>
        <v>97819129</v>
      </c>
      <c r="N38" s="11">
        <f t="shared" si="0"/>
        <v>9.3765870821935812E-2</v>
      </c>
      <c r="P38" s="3"/>
    </row>
    <row r="39" spans="1:17" ht="25.5" customHeight="1" thickBot="1" x14ac:dyDescent="0.35">
      <c r="A39" s="28"/>
      <c r="B39" s="19" t="s">
        <v>5</v>
      </c>
      <c r="C39" s="59">
        <f>'SEPT-SUM'!C39+OCT!C39</f>
        <v>0</v>
      </c>
      <c r="D39" s="59">
        <f>'SEPT-SUM'!D39+OCT!D39</f>
        <v>0</v>
      </c>
      <c r="E39" s="59">
        <f>'SEPT-SUM'!E39+OCT!E39</f>
        <v>0</v>
      </c>
      <c r="F39" s="59">
        <f>'SEPT-SUM'!F39+OCT!F39</f>
        <v>0</v>
      </c>
      <c r="G39" s="59">
        <f>'SEPT-SUM'!G39+OCT!G39</f>
        <v>0</v>
      </c>
      <c r="H39" s="59">
        <f>'SEPT-SUM'!H39+OCT!H39</f>
        <v>0</v>
      </c>
      <c r="I39" s="59">
        <f>'SEPT-SUM'!I39+OCT!I39</f>
        <v>0</v>
      </c>
      <c r="J39" s="59">
        <f>'SEPT-SUM'!J39+OCT!J39</f>
        <v>0</v>
      </c>
      <c r="K39" s="59">
        <f>'SEPT-SUM'!K39+OCT!K39</f>
        <v>13234</v>
      </c>
      <c r="L39" s="63">
        <f>'SEPT-SUM'!L39+OCT!L39</f>
        <v>0</v>
      </c>
      <c r="M39" s="58">
        <f>SUM(C39:L39)</f>
        <v>13234</v>
      </c>
      <c r="N39" s="60">
        <f t="shared" si="0"/>
        <v>1.2685632627719458E-5</v>
      </c>
      <c r="P39" s="2"/>
      <c r="Q39" s="3"/>
    </row>
    <row r="40" spans="1:17" s="31" customFormat="1" ht="21" thickTop="1" thickBot="1" x14ac:dyDescent="0.35">
      <c r="A40" s="114" t="s">
        <v>4</v>
      </c>
      <c r="B40" s="115"/>
      <c r="C40" s="41">
        <f>SUM(C4:C39)</f>
        <v>7336140</v>
      </c>
      <c r="D40" s="41">
        <f>SUM(D4:D39)</f>
        <v>383607850</v>
      </c>
      <c r="E40" s="41">
        <f t="shared" ref="E40:M40" si="2">SUM(E4:E39)</f>
        <v>12190018</v>
      </c>
      <c r="F40" s="41">
        <f t="shared" si="2"/>
        <v>445294991</v>
      </c>
      <c r="G40" s="41">
        <f>SUM(G4:G39)</f>
        <v>31381867</v>
      </c>
      <c r="H40" s="41">
        <f t="shared" si="2"/>
        <v>14344.98</v>
      </c>
      <c r="I40" s="41">
        <f t="shared" si="2"/>
        <v>38978522</v>
      </c>
      <c r="J40" s="41">
        <f t="shared" si="2"/>
        <v>102499292</v>
      </c>
      <c r="K40" s="41">
        <f t="shared" si="2"/>
        <v>20354411</v>
      </c>
      <c r="L40" s="41">
        <f t="shared" si="2"/>
        <v>1570000</v>
      </c>
      <c r="M40" s="41">
        <f t="shared" si="2"/>
        <v>1043227435.98</v>
      </c>
      <c r="N40" s="51">
        <f t="shared" si="0"/>
        <v>1</v>
      </c>
      <c r="O40" s="62"/>
    </row>
    <row r="41" spans="1:17" ht="6" customHeight="1" thickBot="1" x14ac:dyDescent="0.3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P41" s="3"/>
    </row>
    <row r="42" spans="1:17" ht="22.5" customHeight="1" thickTop="1" thickBot="1" x14ac:dyDescent="0.35">
      <c r="A42" s="116" t="s">
        <v>3</v>
      </c>
      <c r="B42" s="117"/>
      <c r="C42" s="38">
        <f>'SEPT-SUM'!C42+OCT!C42</f>
        <v>296571073.67051488</v>
      </c>
      <c r="D42" s="38">
        <f>'SEPT-SUM'!D42+OCT!D42</f>
        <v>924636389.67733037</v>
      </c>
      <c r="E42" s="38">
        <f>'SEPT-SUM'!E42+OCT!E42</f>
        <v>482617285.14731908</v>
      </c>
      <c r="F42" s="38">
        <f>'SEPT-SUM'!F42+OCT!F42</f>
        <v>621819978.51889515</v>
      </c>
      <c r="G42" s="38">
        <f>'SEPT-SUM'!G42+OCT!G42</f>
        <v>173626760.39585125</v>
      </c>
      <c r="H42" s="38">
        <f>'SEPT-SUM'!H42+OCT!H42</f>
        <v>21844165.437425584</v>
      </c>
      <c r="I42" s="38">
        <f>'SEPT-SUM'!I42+OCT!I42</f>
        <v>249647662.30427897</v>
      </c>
      <c r="J42" s="38">
        <f>'SEPT-SUM'!J42+OCT!J42</f>
        <v>0</v>
      </c>
      <c r="K42" s="38">
        <f>'SEPT-SUM'!K42+OCT!K42</f>
        <v>0</v>
      </c>
      <c r="L42" s="38">
        <f>'SEPT-SUM'!L42+OCT!L42</f>
        <v>14150692.966516854</v>
      </c>
      <c r="M42" s="38">
        <f>'SEPT-SUM'!M42+OCT!M42</f>
        <v>3556470048.2254529</v>
      </c>
      <c r="N42" s="37"/>
    </row>
    <row r="43" spans="1:17" s="31" customFormat="1" ht="21" thickTop="1" thickBot="1" x14ac:dyDescent="0.35">
      <c r="A43" s="134" t="s">
        <v>2</v>
      </c>
      <c r="B43" s="135"/>
      <c r="C43" s="43">
        <f>C40/C42</f>
        <v>2.4736532491871813E-2</v>
      </c>
      <c r="D43" s="43">
        <f t="shared" ref="D43:L43" si="3">D40/D42</f>
        <v>0.41487427304679986</v>
      </c>
      <c r="E43" s="43">
        <f t="shared" si="3"/>
        <v>2.525814631002906E-2</v>
      </c>
      <c r="F43" s="43">
        <f>F40/F42</f>
        <v>0.71611560641818284</v>
      </c>
      <c r="G43" s="43">
        <f t="shared" si="3"/>
        <v>0.18074326174405692</v>
      </c>
      <c r="H43" s="43">
        <f t="shared" si="3"/>
        <v>6.5669618008947883E-4</v>
      </c>
      <c r="I43" s="43">
        <f t="shared" si="3"/>
        <v>0.15613413576647742</v>
      </c>
      <c r="J43" s="43" t="e">
        <f t="shared" si="3"/>
        <v>#DIV/0!</v>
      </c>
      <c r="K43" s="43" t="e">
        <f t="shared" si="3"/>
        <v>#DIV/0!</v>
      </c>
      <c r="L43" s="43">
        <f t="shared" si="3"/>
        <v>0.11094863012821415</v>
      </c>
      <c r="M43" s="43">
        <f>M40/M42</f>
        <v>0.29333227099734244</v>
      </c>
      <c r="N43" s="44"/>
    </row>
    <row r="44" spans="1:17" x14ac:dyDescent="0.2">
      <c r="M44" s="64"/>
    </row>
    <row r="45" spans="1:17" x14ac:dyDescent="0.2">
      <c r="D45" s="2"/>
      <c r="M45" s="2"/>
    </row>
    <row r="46" spans="1:17" x14ac:dyDescent="0.2">
      <c r="D46" s="3"/>
      <c r="M46" s="3"/>
    </row>
    <row r="47" spans="1:17" x14ac:dyDescent="0.2">
      <c r="M47" s="2"/>
    </row>
    <row r="50" spans="13:13" x14ac:dyDescent="0.2">
      <c r="M50" s="3"/>
    </row>
  </sheetData>
  <mergeCells count="9">
    <mergeCell ref="A40:B40"/>
    <mergeCell ref="A42:B42"/>
    <mergeCell ref="A43:B43"/>
    <mergeCell ref="A1:N1"/>
    <mergeCell ref="A2:A3"/>
    <mergeCell ref="B2:B3"/>
    <mergeCell ref="C2:L2"/>
    <mergeCell ref="M2:M3"/>
    <mergeCell ref="N2:N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36" workbookViewId="0">
      <pane xSplit="1" ySplit="8" topLeftCell="I44" activePane="topRight" state="frozen"/>
      <selection activeCell="A36" sqref="A36"/>
      <selection pane="topRight" activeCell="B19" sqref="B19"/>
      <selection pane="bottomLeft" activeCell="A44" sqref="A44"/>
      <selection pane="bottomRight"/>
    </sheetView>
  </sheetViews>
  <sheetFormatPr baseColWidth="10" defaultColWidth="8.83203125" defaultRowHeight="14" x14ac:dyDescent="0.2"/>
  <cols>
    <col min="1" max="1" width="11.83203125" style="29" customWidth="1"/>
    <col min="2" max="2" width="25.5" style="1" customWidth="1"/>
    <col min="3" max="3" width="15.5" style="2" customWidth="1"/>
    <col min="4" max="4" width="20" style="1" customWidth="1"/>
    <col min="5" max="5" width="17.1640625" style="1" bestFit="1" customWidth="1"/>
    <col min="6" max="6" width="20" style="1" customWidth="1"/>
    <col min="7" max="7" width="20.6640625" style="1" customWidth="1"/>
    <col min="8" max="8" width="18.1640625" style="1" customWidth="1"/>
    <col min="9" max="9" width="18.83203125" style="1" customWidth="1"/>
    <col min="10" max="11" width="17.33203125" style="1" customWidth="1"/>
    <col min="12" max="12" width="15.33203125" style="1" bestFit="1" customWidth="1"/>
    <col min="13" max="13" width="16.83203125" style="1" bestFit="1" customWidth="1"/>
    <col min="14" max="14" width="16.33203125" style="1" customWidth="1"/>
    <col min="15" max="15" width="12.5" style="1" bestFit="1" customWidth="1"/>
    <col min="16" max="17" width="14.5" style="1" bestFit="1" customWidth="1"/>
    <col min="18" max="16384" width="8.83203125" style="1"/>
  </cols>
  <sheetData>
    <row r="1" spans="1:14" ht="27" thickBot="1" x14ac:dyDescent="0.4">
      <c r="A1" s="131" t="s">
        <v>82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20" thickBot="1" x14ac:dyDescent="0.35">
      <c r="A2" s="121" t="s">
        <v>36</v>
      </c>
      <c r="B2" s="123" t="s">
        <v>35</v>
      </c>
      <c r="C2" s="125" t="s">
        <v>34</v>
      </c>
      <c r="D2" s="126"/>
      <c r="E2" s="126"/>
      <c r="F2" s="126"/>
      <c r="G2" s="126"/>
      <c r="H2" s="126"/>
      <c r="I2" s="126"/>
      <c r="J2" s="126"/>
      <c r="K2" s="126"/>
      <c r="L2" s="126"/>
      <c r="M2" s="127" t="s">
        <v>4</v>
      </c>
      <c r="N2" s="129" t="s">
        <v>30</v>
      </c>
    </row>
    <row r="3" spans="1:14" s="57" customFormat="1" ht="59" thickTop="1" thickBot="1" x14ac:dyDescent="0.35">
      <c r="A3" s="122"/>
      <c r="B3" s="124"/>
      <c r="C3" s="54" t="s">
        <v>1</v>
      </c>
      <c r="D3" s="55" t="s">
        <v>59</v>
      </c>
      <c r="E3" s="55" t="s">
        <v>37</v>
      </c>
      <c r="F3" s="55" t="s">
        <v>38</v>
      </c>
      <c r="G3" s="55" t="s">
        <v>46</v>
      </c>
      <c r="H3" s="55" t="s">
        <v>33</v>
      </c>
      <c r="I3" s="56" t="s">
        <v>32</v>
      </c>
      <c r="J3" s="55" t="s">
        <v>31</v>
      </c>
      <c r="K3" s="56" t="s">
        <v>52</v>
      </c>
      <c r="L3" s="56" t="s">
        <v>51</v>
      </c>
      <c r="M3" s="128"/>
      <c r="N3" s="130"/>
    </row>
    <row r="4" spans="1:14" ht="24.75" customHeight="1" x14ac:dyDescent="0.3">
      <c r="A4" s="24">
        <v>110</v>
      </c>
      <c r="B4" s="4" t="s">
        <v>29</v>
      </c>
      <c r="C4" s="5">
        <v>0</v>
      </c>
      <c r="D4" s="6">
        <v>377965</v>
      </c>
      <c r="E4" s="6">
        <v>0</v>
      </c>
      <c r="F4" s="7">
        <v>405834</v>
      </c>
      <c r="G4" s="8">
        <v>0</v>
      </c>
      <c r="H4" s="8">
        <v>0</v>
      </c>
      <c r="I4" s="13">
        <v>72092</v>
      </c>
      <c r="J4" s="8">
        <v>0</v>
      </c>
      <c r="K4" s="9">
        <v>4833</v>
      </c>
      <c r="L4" s="9">
        <v>3000</v>
      </c>
      <c r="M4" s="10">
        <f>SUM(C4:L4)</f>
        <v>863724</v>
      </c>
      <c r="N4" s="11">
        <f t="shared" ref="N4:N40" si="0">M4/$M$40</f>
        <v>6.0947063319691684E-3</v>
      </c>
    </row>
    <row r="5" spans="1:14" ht="24.75" customHeight="1" x14ac:dyDescent="0.3">
      <c r="A5" s="25">
        <v>111</v>
      </c>
      <c r="B5" s="12" t="s">
        <v>28</v>
      </c>
      <c r="C5" s="5">
        <v>0</v>
      </c>
      <c r="D5" s="14">
        <v>8723910</v>
      </c>
      <c r="E5" s="6">
        <v>0</v>
      </c>
      <c r="F5" s="13">
        <v>20802929</v>
      </c>
      <c r="G5" s="13">
        <v>2281147</v>
      </c>
      <c r="H5" s="8">
        <v>0</v>
      </c>
      <c r="I5" s="13">
        <v>360208</v>
      </c>
      <c r="J5" s="13">
        <v>1471722</v>
      </c>
      <c r="K5" s="48">
        <v>294373</v>
      </c>
      <c r="L5" s="9">
        <v>1000</v>
      </c>
      <c r="M5" s="10">
        <f t="shared" ref="M5:M39" si="1">SUM(C5:L5)</f>
        <v>33935289</v>
      </c>
      <c r="N5" s="11">
        <f t="shared" si="0"/>
        <v>0.2394579990199458</v>
      </c>
    </row>
    <row r="6" spans="1:14" ht="38" x14ac:dyDescent="0.3">
      <c r="A6" s="25">
        <v>112</v>
      </c>
      <c r="B6" s="12" t="s">
        <v>27</v>
      </c>
      <c r="C6" s="5">
        <v>0</v>
      </c>
      <c r="D6" s="13">
        <v>0</v>
      </c>
      <c r="E6" s="6">
        <v>0</v>
      </c>
      <c r="F6" s="15">
        <v>0</v>
      </c>
      <c r="G6" s="13">
        <v>0</v>
      </c>
      <c r="H6" s="8">
        <v>0</v>
      </c>
      <c r="I6" s="13">
        <v>0</v>
      </c>
      <c r="J6" s="13">
        <v>0</v>
      </c>
      <c r="K6" s="48">
        <v>0</v>
      </c>
      <c r="L6" s="9">
        <v>0</v>
      </c>
      <c r="M6" s="10">
        <f t="shared" si="1"/>
        <v>0</v>
      </c>
      <c r="N6" s="11">
        <f t="shared" si="0"/>
        <v>0</v>
      </c>
    </row>
    <row r="7" spans="1:14" ht="38" x14ac:dyDescent="0.3">
      <c r="A7" s="25">
        <v>113</v>
      </c>
      <c r="B7" s="12" t="s">
        <v>26</v>
      </c>
      <c r="C7" s="5">
        <v>0</v>
      </c>
      <c r="D7" s="13">
        <v>0</v>
      </c>
      <c r="E7" s="6">
        <v>0</v>
      </c>
      <c r="F7" s="13">
        <v>0</v>
      </c>
      <c r="G7" s="13">
        <v>0</v>
      </c>
      <c r="H7" s="8">
        <v>0</v>
      </c>
      <c r="I7" s="13">
        <v>0</v>
      </c>
      <c r="J7" s="13">
        <v>0</v>
      </c>
      <c r="K7" s="48">
        <v>0</v>
      </c>
      <c r="L7" s="9">
        <v>0</v>
      </c>
      <c r="M7" s="10">
        <f t="shared" si="1"/>
        <v>0</v>
      </c>
      <c r="N7" s="11">
        <f t="shared" si="0"/>
        <v>0</v>
      </c>
    </row>
    <row r="8" spans="1:14" ht="27" customHeight="1" x14ac:dyDescent="0.3">
      <c r="A8" s="25">
        <v>140</v>
      </c>
      <c r="B8" s="12" t="s">
        <v>25</v>
      </c>
      <c r="C8" s="5">
        <v>0</v>
      </c>
      <c r="D8" s="13">
        <v>1523599</v>
      </c>
      <c r="E8" s="6">
        <v>0</v>
      </c>
      <c r="F8" s="13">
        <v>1738959</v>
      </c>
      <c r="G8" s="13">
        <v>151190</v>
      </c>
      <c r="H8" s="8">
        <v>0</v>
      </c>
      <c r="I8" s="13">
        <v>353613</v>
      </c>
      <c r="J8" s="13">
        <v>97547</v>
      </c>
      <c r="K8" s="48">
        <v>19520</v>
      </c>
      <c r="L8" s="9">
        <v>1000</v>
      </c>
      <c r="M8" s="10">
        <f t="shared" si="1"/>
        <v>3885428</v>
      </c>
      <c r="N8" s="11">
        <f t="shared" si="0"/>
        <v>2.7416793598429939E-2</v>
      </c>
    </row>
    <row r="9" spans="1:14" ht="37.5" customHeight="1" x14ac:dyDescent="0.3">
      <c r="A9" s="25">
        <v>300</v>
      </c>
      <c r="B9" s="16" t="s">
        <v>24</v>
      </c>
      <c r="C9" s="5">
        <v>0</v>
      </c>
      <c r="D9" s="13">
        <v>0</v>
      </c>
      <c r="E9" s="6">
        <v>0</v>
      </c>
      <c r="F9" s="13">
        <v>0</v>
      </c>
      <c r="G9" s="13">
        <v>0</v>
      </c>
      <c r="H9" s="8">
        <v>0</v>
      </c>
      <c r="I9" s="13">
        <v>0</v>
      </c>
      <c r="J9" s="13">
        <v>0</v>
      </c>
      <c r="K9" s="48">
        <v>0</v>
      </c>
      <c r="L9" s="9">
        <v>0</v>
      </c>
      <c r="M9" s="10">
        <f t="shared" si="1"/>
        <v>0</v>
      </c>
      <c r="N9" s="11">
        <f t="shared" si="0"/>
        <v>0</v>
      </c>
    </row>
    <row r="10" spans="1:14" ht="38" x14ac:dyDescent="0.3">
      <c r="A10" s="25">
        <v>310</v>
      </c>
      <c r="B10" s="12" t="s">
        <v>23</v>
      </c>
      <c r="C10" s="5">
        <v>0</v>
      </c>
      <c r="D10" s="13">
        <v>22279722</v>
      </c>
      <c r="E10" s="6">
        <v>0</v>
      </c>
      <c r="F10" s="13">
        <v>35893904</v>
      </c>
      <c r="G10" s="13">
        <v>3290136</v>
      </c>
      <c r="H10" s="8">
        <v>0</v>
      </c>
      <c r="I10" s="13">
        <v>589177</v>
      </c>
      <c r="J10" s="13">
        <v>2165051</v>
      </c>
      <c r="K10" s="48">
        <v>433041</v>
      </c>
      <c r="L10" s="9">
        <v>0</v>
      </c>
      <c r="M10" s="10">
        <f t="shared" si="1"/>
        <v>64651031</v>
      </c>
      <c r="N10" s="11">
        <f t="shared" si="0"/>
        <v>0.45619786876830443</v>
      </c>
    </row>
    <row r="11" spans="1:14" ht="33" customHeight="1" x14ac:dyDescent="0.3">
      <c r="A11" s="25">
        <v>320</v>
      </c>
      <c r="B11" s="12" t="s">
        <v>22</v>
      </c>
      <c r="C11" s="5">
        <v>0</v>
      </c>
      <c r="D11" s="13">
        <f>258135+2004444</f>
        <v>2262579</v>
      </c>
      <c r="E11" s="6">
        <v>0</v>
      </c>
      <c r="F11" s="13">
        <f>2170622+291640</f>
        <v>2462262</v>
      </c>
      <c r="G11" s="13">
        <v>0</v>
      </c>
      <c r="H11" s="8">
        <v>0</v>
      </c>
      <c r="I11" s="13">
        <f>395430+93817</f>
        <v>489247</v>
      </c>
      <c r="J11" s="13">
        <v>0</v>
      </c>
      <c r="K11" s="49">
        <v>0</v>
      </c>
      <c r="L11" s="9">
        <v>1000</v>
      </c>
      <c r="M11" s="10">
        <f t="shared" si="1"/>
        <v>5215088</v>
      </c>
      <c r="N11" s="11">
        <f t="shared" si="0"/>
        <v>3.6799289883546624E-2</v>
      </c>
    </row>
    <row r="12" spans="1:14" ht="38" x14ac:dyDescent="0.3">
      <c r="A12" s="25">
        <v>321</v>
      </c>
      <c r="B12" s="12" t="s">
        <v>21</v>
      </c>
      <c r="C12" s="5">
        <v>0</v>
      </c>
      <c r="D12" s="13">
        <v>9816415</v>
      </c>
      <c r="E12" s="6">
        <v>0</v>
      </c>
      <c r="F12" s="13">
        <v>9277821</v>
      </c>
      <c r="G12" s="13">
        <v>0</v>
      </c>
      <c r="H12" s="8">
        <v>0</v>
      </c>
      <c r="I12" s="13">
        <v>0</v>
      </c>
      <c r="J12" s="13">
        <v>0</v>
      </c>
      <c r="K12" s="48">
        <v>0</v>
      </c>
      <c r="L12" s="9">
        <v>0</v>
      </c>
      <c r="M12" s="10">
        <f t="shared" si="1"/>
        <v>19094236</v>
      </c>
      <c r="N12" s="11">
        <f t="shared" si="0"/>
        <v>0.13473489338412925</v>
      </c>
    </row>
    <row r="13" spans="1:14" ht="39" customHeight="1" x14ac:dyDescent="0.3">
      <c r="A13" s="25">
        <v>322</v>
      </c>
      <c r="B13" s="12" t="s">
        <v>20</v>
      </c>
      <c r="C13" s="5">
        <v>0</v>
      </c>
      <c r="D13" s="13">
        <v>0</v>
      </c>
      <c r="E13" s="6">
        <v>0</v>
      </c>
      <c r="F13" s="13">
        <v>32969</v>
      </c>
      <c r="G13" s="13">
        <v>0</v>
      </c>
      <c r="H13" s="8">
        <v>0</v>
      </c>
      <c r="I13" s="13">
        <v>0</v>
      </c>
      <c r="J13" s="13">
        <v>0</v>
      </c>
      <c r="K13" s="48">
        <v>0</v>
      </c>
      <c r="L13" s="9">
        <v>0</v>
      </c>
      <c r="M13" s="10">
        <f t="shared" si="1"/>
        <v>32969</v>
      </c>
      <c r="N13" s="11">
        <f t="shared" si="0"/>
        <v>2.3263956201135028E-4</v>
      </c>
    </row>
    <row r="14" spans="1:14" ht="38" x14ac:dyDescent="0.3">
      <c r="A14" s="25">
        <v>325</v>
      </c>
      <c r="B14" s="12" t="s">
        <v>39</v>
      </c>
      <c r="C14" s="5">
        <v>0</v>
      </c>
      <c r="D14" s="13">
        <v>223695</v>
      </c>
      <c r="E14" s="6">
        <v>0</v>
      </c>
      <c r="F14" s="13">
        <v>379907</v>
      </c>
      <c r="G14" s="13">
        <v>0</v>
      </c>
      <c r="H14" s="8">
        <v>10211.74</v>
      </c>
      <c r="I14" s="13">
        <v>1140298.75</v>
      </c>
      <c r="J14" s="13">
        <v>0</v>
      </c>
      <c r="K14" s="48">
        <v>0</v>
      </c>
      <c r="L14" s="9">
        <v>0</v>
      </c>
      <c r="M14" s="10">
        <f t="shared" si="1"/>
        <v>1754112.49</v>
      </c>
      <c r="N14" s="11">
        <f t="shared" si="0"/>
        <v>1.2377565634148413E-2</v>
      </c>
    </row>
    <row r="15" spans="1:14" ht="33" customHeight="1" x14ac:dyDescent="0.3">
      <c r="A15" s="25">
        <v>330</v>
      </c>
      <c r="B15" s="16" t="s">
        <v>19</v>
      </c>
      <c r="C15" s="5">
        <v>0</v>
      </c>
      <c r="D15" s="13">
        <v>731485</v>
      </c>
      <c r="E15" s="6">
        <v>0</v>
      </c>
      <c r="F15" s="13">
        <v>0</v>
      </c>
      <c r="G15" s="13">
        <v>0</v>
      </c>
      <c r="H15" s="8">
        <v>0</v>
      </c>
      <c r="I15" s="13">
        <v>0</v>
      </c>
      <c r="J15" s="13">
        <v>0</v>
      </c>
      <c r="K15" s="48">
        <v>0</v>
      </c>
      <c r="L15" s="9">
        <v>0</v>
      </c>
      <c r="M15" s="10">
        <f t="shared" si="1"/>
        <v>731485</v>
      </c>
      <c r="N15" s="11">
        <f t="shared" si="0"/>
        <v>5.1615866425391297E-3</v>
      </c>
    </row>
    <row r="16" spans="1:14" ht="38" x14ac:dyDescent="0.3">
      <c r="A16" s="25">
        <v>331</v>
      </c>
      <c r="B16" s="16" t="s">
        <v>42</v>
      </c>
      <c r="C16" s="5">
        <v>0</v>
      </c>
      <c r="D16" s="13">
        <v>0</v>
      </c>
      <c r="E16" s="6">
        <v>0</v>
      </c>
      <c r="F16" s="13">
        <v>0</v>
      </c>
      <c r="G16" s="13">
        <v>0</v>
      </c>
      <c r="H16" s="8">
        <v>0</v>
      </c>
      <c r="I16" s="13">
        <v>0</v>
      </c>
      <c r="J16" s="13">
        <v>0</v>
      </c>
      <c r="K16" s="48">
        <v>0</v>
      </c>
      <c r="L16" s="9">
        <v>0</v>
      </c>
      <c r="M16" s="10">
        <f t="shared" si="1"/>
        <v>0</v>
      </c>
      <c r="N16" s="11">
        <f t="shared" si="0"/>
        <v>0</v>
      </c>
    </row>
    <row r="17" spans="1:14" ht="28.5" customHeight="1" x14ac:dyDescent="0.3">
      <c r="A17" s="25">
        <v>340</v>
      </c>
      <c r="B17" s="16" t="s">
        <v>18</v>
      </c>
      <c r="C17" s="5">
        <v>0</v>
      </c>
      <c r="D17" s="13">
        <v>475688</v>
      </c>
      <c r="E17" s="6">
        <v>0</v>
      </c>
      <c r="F17" s="18">
        <v>512594</v>
      </c>
      <c r="G17" s="13">
        <v>0</v>
      </c>
      <c r="H17" s="8">
        <v>0</v>
      </c>
      <c r="I17" s="13">
        <v>5000</v>
      </c>
      <c r="J17" s="13">
        <v>0</v>
      </c>
      <c r="K17" s="48">
        <v>0</v>
      </c>
      <c r="L17" s="9">
        <v>0</v>
      </c>
      <c r="M17" s="10">
        <f t="shared" si="1"/>
        <v>993282</v>
      </c>
      <c r="N17" s="11">
        <f t="shared" si="0"/>
        <v>7.0089080479771313E-3</v>
      </c>
    </row>
    <row r="18" spans="1:14" ht="38" x14ac:dyDescent="0.3">
      <c r="A18" s="25">
        <v>350</v>
      </c>
      <c r="B18" s="16" t="s">
        <v>17</v>
      </c>
      <c r="C18" s="5">
        <v>0</v>
      </c>
      <c r="D18" s="13">
        <v>0</v>
      </c>
      <c r="E18" s="6">
        <v>0</v>
      </c>
      <c r="F18" s="18">
        <v>0</v>
      </c>
      <c r="G18" s="13">
        <v>0</v>
      </c>
      <c r="H18" s="8">
        <v>0</v>
      </c>
      <c r="I18" s="13">
        <v>0</v>
      </c>
      <c r="J18" s="13">
        <v>0</v>
      </c>
      <c r="K18" s="48">
        <v>0</v>
      </c>
      <c r="L18" s="9">
        <v>0</v>
      </c>
      <c r="M18" s="10">
        <f t="shared" si="1"/>
        <v>0</v>
      </c>
      <c r="N18" s="11">
        <f t="shared" si="0"/>
        <v>0</v>
      </c>
    </row>
    <row r="19" spans="1:14" ht="57" x14ac:dyDescent="0.3">
      <c r="A19" s="25">
        <v>360</v>
      </c>
      <c r="B19" s="16" t="s">
        <v>83</v>
      </c>
      <c r="C19" s="5">
        <v>0</v>
      </c>
      <c r="D19" s="13">
        <v>0</v>
      </c>
      <c r="E19" s="6">
        <v>0</v>
      </c>
      <c r="F19" s="18">
        <v>0</v>
      </c>
      <c r="G19" s="13">
        <v>0</v>
      </c>
      <c r="H19" s="8">
        <v>0</v>
      </c>
      <c r="I19" s="13">
        <v>0</v>
      </c>
      <c r="J19" s="13">
        <v>0</v>
      </c>
      <c r="K19" s="48">
        <v>0</v>
      </c>
      <c r="L19" s="9">
        <v>0</v>
      </c>
      <c r="M19" s="10">
        <f t="shared" si="1"/>
        <v>0</v>
      </c>
      <c r="N19" s="11">
        <f t="shared" si="0"/>
        <v>0</v>
      </c>
    </row>
    <row r="20" spans="1:14" ht="38" x14ac:dyDescent="0.3">
      <c r="A20" s="25">
        <v>370</v>
      </c>
      <c r="B20" s="16" t="s">
        <v>15</v>
      </c>
      <c r="C20" s="5">
        <v>0</v>
      </c>
      <c r="D20" s="13">
        <v>0</v>
      </c>
      <c r="E20" s="6">
        <v>0</v>
      </c>
      <c r="F20" s="18">
        <v>0</v>
      </c>
      <c r="G20" s="13">
        <v>0</v>
      </c>
      <c r="H20" s="8">
        <v>0</v>
      </c>
      <c r="I20" s="13">
        <v>0</v>
      </c>
      <c r="J20" s="13">
        <v>0</v>
      </c>
      <c r="K20" s="48">
        <v>0</v>
      </c>
      <c r="L20" s="9">
        <v>0</v>
      </c>
      <c r="M20" s="10">
        <f t="shared" si="1"/>
        <v>0</v>
      </c>
      <c r="N20" s="11">
        <f t="shared" si="0"/>
        <v>0</v>
      </c>
    </row>
    <row r="21" spans="1:14" ht="57" x14ac:dyDescent="0.3">
      <c r="A21" s="25">
        <v>381</v>
      </c>
      <c r="B21" s="16" t="s">
        <v>14</v>
      </c>
      <c r="C21" s="5">
        <v>0</v>
      </c>
      <c r="D21" s="13">
        <v>0</v>
      </c>
      <c r="E21" s="6">
        <v>0</v>
      </c>
      <c r="F21" s="18">
        <v>0</v>
      </c>
      <c r="G21" s="13">
        <v>0</v>
      </c>
      <c r="H21" s="8">
        <v>0</v>
      </c>
      <c r="I21" s="13">
        <v>0</v>
      </c>
      <c r="J21" s="13">
        <v>0</v>
      </c>
      <c r="K21" s="48">
        <v>0</v>
      </c>
      <c r="L21" s="9">
        <v>0</v>
      </c>
      <c r="M21" s="10">
        <f t="shared" si="1"/>
        <v>0</v>
      </c>
      <c r="N21" s="11">
        <f t="shared" si="0"/>
        <v>0</v>
      </c>
    </row>
    <row r="22" spans="1:14" ht="38" x14ac:dyDescent="0.3">
      <c r="A22" s="26">
        <v>405</v>
      </c>
      <c r="B22" s="19" t="s">
        <v>47</v>
      </c>
      <c r="C22" s="5">
        <v>0</v>
      </c>
      <c r="D22" s="13">
        <v>0</v>
      </c>
      <c r="E22" s="6">
        <v>0</v>
      </c>
      <c r="F22" s="18">
        <v>0</v>
      </c>
      <c r="G22" s="13">
        <v>0</v>
      </c>
      <c r="H22" s="8">
        <v>0</v>
      </c>
      <c r="I22" s="13">
        <v>0</v>
      </c>
      <c r="J22" s="13">
        <v>0</v>
      </c>
      <c r="K22" s="48">
        <v>0</v>
      </c>
      <c r="L22" s="9">
        <v>0</v>
      </c>
      <c r="M22" s="10">
        <f t="shared" si="1"/>
        <v>0</v>
      </c>
      <c r="N22" s="11">
        <f t="shared" si="0"/>
        <v>0</v>
      </c>
    </row>
    <row r="23" spans="1:14" ht="31.5" customHeight="1" x14ac:dyDescent="0.3">
      <c r="A23" s="25">
        <v>410</v>
      </c>
      <c r="B23" s="16" t="s">
        <v>40</v>
      </c>
      <c r="C23" s="5">
        <v>0</v>
      </c>
      <c r="D23" s="13">
        <v>19848</v>
      </c>
      <c r="E23" s="6">
        <v>0</v>
      </c>
      <c r="F23" s="18">
        <v>17864</v>
      </c>
      <c r="G23" s="13">
        <v>0</v>
      </c>
      <c r="H23" s="8">
        <v>0</v>
      </c>
      <c r="I23" s="13">
        <v>0</v>
      </c>
      <c r="J23" s="13">
        <v>0</v>
      </c>
      <c r="K23" s="48">
        <v>0</v>
      </c>
      <c r="L23" s="9">
        <v>0</v>
      </c>
      <c r="M23" s="10">
        <f t="shared" si="1"/>
        <v>37712</v>
      </c>
      <c r="N23" s="11">
        <f t="shared" si="0"/>
        <v>2.661076515081453E-4</v>
      </c>
    </row>
    <row r="24" spans="1:14" ht="56.25" customHeight="1" x14ac:dyDescent="0.3">
      <c r="A24" s="24">
        <v>415</v>
      </c>
      <c r="B24" s="20" t="s">
        <v>43</v>
      </c>
      <c r="C24" s="5">
        <v>0</v>
      </c>
      <c r="D24" s="13">
        <v>12604</v>
      </c>
      <c r="E24" s="6">
        <v>0</v>
      </c>
      <c r="F24" s="18">
        <v>13081</v>
      </c>
      <c r="G24" s="13">
        <v>0</v>
      </c>
      <c r="H24" s="8">
        <v>0</v>
      </c>
      <c r="I24" s="13">
        <v>11585</v>
      </c>
      <c r="J24" s="13">
        <v>0</v>
      </c>
      <c r="K24" s="48">
        <v>0</v>
      </c>
      <c r="L24" s="9">
        <v>0</v>
      </c>
      <c r="M24" s="10">
        <f t="shared" si="1"/>
        <v>37270</v>
      </c>
      <c r="N24" s="11">
        <f t="shared" si="0"/>
        <v>2.6298876144751205E-4</v>
      </c>
    </row>
    <row r="25" spans="1:14" ht="56.25" customHeight="1" x14ac:dyDescent="0.3">
      <c r="A25" s="24">
        <v>420</v>
      </c>
      <c r="B25" s="20" t="s">
        <v>41</v>
      </c>
      <c r="C25" s="5">
        <v>0</v>
      </c>
      <c r="D25" s="13">
        <v>0</v>
      </c>
      <c r="E25" s="6">
        <v>0</v>
      </c>
      <c r="F25" s="18">
        <v>0</v>
      </c>
      <c r="G25" s="13">
        <v>0</v>
      </c>
      <c r="H25" s="8">
        <v>0</v>
      </c>
      <c r="I25" s="13">
        <v>0</v>
      </c>
      <c r="J25" s="13">
        <v>0</v>
      </c>
      <c r="K25" s="48">
        <v>0</v>
      </c>
      <c r="L25" s="9">
        <v>0</v>
      </c>
      <c r="M25" s="10">
        <f t="shared" si="1"/>
        <v>0</v>
      </c>
      <c r="N25" s="11">
        <f t="shared" si="0"/>
        <v>0</v>
      </c>
    </row>
    <row r="26" spans="1:14" ht="38.25" customHeight="1" x14ac:dyDescent="0.3">
      <c r="A26" s="24">
        <v>435</v>
      </c>
      <c r="B26" s="20" t="s">
        <v>13</v>
      </c>
      <c r="C26" s="5">
        <v>0</v>
      </c>
      <c r="D26" s="13">
        <v>0</v>
      </c>
      <c r="E26" s="6">
        <v>0</v>
      </c>
      <c r="F26" s="18">
        <v>0</v>
      </c>
      <c r="G26" s="13">
        <v>0</v>
      </c>
      <c r="H26" s="8">
        <v>0</v>
      </c>
      <c r="I26" s="13">
        <v>0</v>
      </c>
      <c r="J26" s="13">
        <v>0</v>
      </c>
      <c r="K26" s="48">
        <v>0</v>
      </c>
      <c r="L26" s="9">
        <v>0</v>
      </c>
      <c r="M26" s="10">
        <f t="shared" si="1"/>
        <v>0</v>
      </c>
      <c r="N26" s="11">
        <f t="shared" si="0"/>
        <v>0</v>
      </c>
    </row>
    <row r="27" spans="1:14" ht="38" x14ac:dyDescent="0.3">
      <c r="A27" s="25">
        <v>440</v>
      </c>
      <c r="B27" s="16" t="s">
        <v>12</v>
      </c>
      <c r="C27" s="5">
        <v>0</v>
      </c>
      <c r="D27" s="13">
        <v>0</v>
      </c>
      <c r="E27" s="6">
        <v>0</v>
      </c>
      <c r="F27" s="18">
        <v>0</v>
      </c>
      <c r="G27" s="13">
        <v>0</v>
      </c>
      <c r="H27" s="8">
        <v>0</v>
      </c>
      <c r="I27" s="13">
        <v>0</v>
      </c>
      <c r="J27" s="13">
        <v>0</v>
      </c>
      <c r="K27" s="48">
        <v>0</v>
      </c>
      <c r="L27" s="9">
        <v>0</v>
      </c>
      <c r="M27" s="10">
        <f t="shared" si="1"/>
        <v>0</v>
      </c>
      <c r="N27" s="11">
        <f t="shared" si="0"/>
        <v>0</v>
      </c>
    </row>
    <row r="28" spans="1:14" ht="57" x14ac:dyDescent="0.3">
      <c r="A28" s="25">
        <v>450</v>
      </c>
      <c r="B28" s="16" t="s">
        <v>49</v>
      </c>
      <c r="C28" s="5">
        <v>0</v>
      </c>
      <c r="D28" s="13">
        <v>0</v>
      </c>
      <c r="E28" s="6">
        <v>0</v>
      </c>
      <c r="F28" s="18">
        <v>0</v>
      </c>
      <c r="G28" s="13">
        <v>0</v>
      </c>
      <c r="H28" s="8">
        <v>0</v>
      </c>
      <c r="I28" s="13">
        <v>0</v>
      </c>
      <c r="J28" s="13">
        <v>0</v>
      </c>
      <c r="K28" s="48">
        <v>0</v>
      </c>
      <c r="L28" s="9">
        <v>0</v>
      </c>
      <c r="M28" s="10">
        <f t="shared" si="1"/>
        <v>0</v>
      </c>
      <c r="N28" s="11">
        <f t="shared" si="0"/>
        <v>0</v>
      </c>
    </row>
    <row r="29" spans="1:14" ht="23.25" customHeight="1" x14ac:dyDescent="0.3">
      <c r="A29" s="25">
        <v>455</v>
      </c>
      <c r="B29" s="16" t="s">
        <v>11</v>
      </c>
      <c r="C29" s="5">
        <v>0</v>
      </c>
      <c r="D29" s="13">
        <v>0</v>
      </c>
      <c r="E29" s="6">
        <v>0</v>
      </c>
      <c r="F29" s="18">
        <v>0</v>
      </c>
      <c r="G29" s="13">
        <v>0</v>
      </c>
      <c r="H29" s="8">
        <v>0</v>
      </c>
      <c r="I29" s="13">
        <v>0</v>
      </c>
      <c r="J29" s="13">
        <v>0</v>
      </c>
      <c r="K29" s="48">
        <v>0</v>
      </c>
      <c r="L29" s="9">
        <v>0</v>
      </c>
      <c r="M29" s="10">
        <f t="shared" si="1"/>
        <v>0</v>
      </c>
      <c r="N29" s="11">
        <f t="shared" si="0"/>
        <v>0</v>
      </c>
    </row>
    <row r="30" spans="1:14" ht="41.25" customHeight="1" x14ac:dyDescent="0.3">
      <c r="A30" s="25">
        <v>460</v>
      </c>
      <c r="B30" s="16" t="s">
        <v>16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10">
        <f t="shared" si="1"/>
        <v>0</v>
      </c>
      <c r="N30" s="11">
        <f t="shared" si="0"/>
        <v>0</v>
      </c>
    </row>
    <row r="31" spans="1:14" ht="57" x14ac:dyDescent="0.3">
      <c r="A31" s="25">
        <v>465</v>
      </c>
      <c r="B31" s="16" t="s">
        <v>44</v>
      </c>
      <c r="C31" s="5">
        <v>0</v>
      </c>
      <c r="D31" s="13">
        <v>0</v>
      </c>
      <c r="E31" s="6">
        <v>0</v>
      </c>
      <c r="F31" s="18">
        <v>0</v>
      </c>
      <c r="G31" s="13">
        <v>0</v>
      </c>
      <c r="H31" s="8">
        <v>0</v>
      </c>
      <c r="I31" s="13">
        <v>0</v>
      </c>
      <c r="J31" s="13">
        <v>0</v>
      </c>
      <c r="K31" s="48">
        <v>0</v>
      </c>
      <c r="L31" s="9">
        <v>0</v>
      </c>
      <c r="M31" s="10">
        <f t="shared" si="1"/>
        <v>0</v>
      </c>
      <c r="N31" s="11">
        <f t="shared" si="0"/>
        <v>0</v>
      </c>
    </row>
    <row r="32" spans="1:14" ht="33.75" customHeight="1" x14ac:dyDescent="0.3">
      <c r="A32" s="25">
        <v>480</v>
      </c>
      <c r="B32" s="16" t="s">
        <v>10</v>
      </c>
      <c r="C32" s="5">
        <v>0</v>
      </c>
      <c r="D32" s="13">
        <v>0</v>
      </c>
      <c r="E32" s="6">
        <v>0</v>
      </c>
      <c r="F32" s="18">
        <v>0</v>
      </c>
      <c r="G32" s="13">
        <v>0</v>
      </c>
      <c r="H32" s="8">
        <v>0</v>
      </c>
      <c r="I32" s="13">
        <v>0</v>
      </c>
      <c r="J32" s="13">
        <v>0</v>
      </c>
      <c r="K32" s="48">
        <v>0</v>
      </c>
      <c r="L32" s="9">
        <v>0</v>
      </c>
      <c r="M32" s="10">
        <f t="shared" si="1"/>
        <v>0</v>
      </c>
      <c r="N32" s="11">
        <f t="shared" si="0"/>
        <v>0</v>
      </c>
    </row>
    <row r="33" spans="1:17" ht="19" x14ac:dyDescent="0.3">
      <c r="A33" s="25">
        <v>485</v>
      </c>
      <c r="B33" s="16" t="s">
        <v>9</v>
      </c>
      <c r="C33" s="5">
        <v>0</v>
      </c>
      <c r="D33" s="13">
        <v>1523025</v>
      </c>
      <c r="E33" s="6">
        <v>0</v>
      </c>
      <c r="F33" s="18">
        <v>2321025</v>
      </c>
      <c r="G33" s="13">
        <v>0</v>
      </c>
      <c r="H33" s="8">
        <v>0</v>
      </c>
      <c r="I33" s="13">
        <v>0</v>
      </c>
      <c r="J33" s="13">
        <v>0</v>
      </c>
      <c r="K33" s="48">
        <v>0</v>
      </c>
      <c r="L33" s="9">
        <v>0</v>
      </c>
      <c r="M33" s="10">
        <f t="shared" si="1"/>
        <v>3844050</v>
      </c>
      <c r="N33" s="11">
        <f t="shared" si="0"/>
        <v>2.7124817505830661E-2</v>
      </c>
    </row>
    <row r="34" spans="1:17" ht="52.5" customHeight="1" x14ac:dyDescent="0.3">
      <c r="A34" s="25">
        <v>495</v>
      </c>
      <c r="B34" s="16" t="s">
        <v>8</v>
      </c>
      <c r="C34" s="5">
        <v>0</v>
      </c>
      <c r="D34" s="13">
        <v>0</v>
      </c>
      <c r="E34" s="6">
        <v>0</v>
      </c>
      <c r="F34" s="18">
        <v>0</v>
      </c>
      <c r="G34" s="13">
        <v>0</v>
      </c>
      <c r="H34" s="8">
        <v>0</v>
      </c>
      <c r="I34" s="13">
        <v>0</v>
      </c>
      <c r="J34" s="13">
        <v>0</v>
      </c>
      <c r="K34" s="48">
        <v>0</v>
      </c>
      <c r="L34" s="9">
        <v>0</v>
      </c>
      <c r="M34" s="10">
        <f t="shared" si="1"/>
        <v>0</v>
      </c>
      <c r="N34" s="11">
        <f t="shared" si="0"/>
        <v>0</v>
      </c>
    </row>
    <row r="35" spans="1:17" ht="76" x14ac:dyDescent="0.3">
      <c r="A35" s="25">
        <v>496</v>
      </c>
      <c r="B35" s="16" t="s">
        <v>48</v>
      </c>
      <c r="C35" s="5">
        <v>0</v>
      </c>
      <c r="D35" s="13">
        <v>0</v>
      </c>
      <c r="E35" s="6">
        <v>0</v>
      </c>
      <c r="F35" s="18">
        <v>0</v>
      </c>
      <c r="G35" s="13">
        <v>0</v>
      </c>
      <c r="H35" s="8">
        <v>0</v>
      </c>
      <c r="I35" s="13">
        <v>0</v>
      </c>
      <c r="J35" s="13">
        <v>0</v>
      </c>
      <c r="K35" s="48">
        <v>0</v>
      </c>
      <c r="L35" s="9">
        <v>0</v>
      </c>
      <c r="M35" s="10">
        <f t="shared" si="1"/>
        <v>0</v>
      </c>
      <c r="N35" s="11">
        <f t="shared" si="0"/>
        <v>0</v>
      </c>
    </row>
    <row r="36" spans="1:17" ht="38" x14ac:dyDescent="0.3">
      <c r="A36" s="25">
        <v>498</v>
      </c>
      <c r="B36" s="16" t="s">
        <v>45</v>
      </c>
      <c r="C36" s="5">
        <v>0</v>
      </c>
      <c r="D36" s="13">
        <v>28176</v>
      </c>
      <c r="E36" s="6">
        <v>0</v>
      </c>
      <c r="F36" s="13">
        <v>25358</v>
      </c>
      <c r="G36" s="13">
        <v>0</v>
      </c>
      <c r="H36" s="8">
        <v>0</v>
      </c>
      <c r="I36" s="13">
        <v>0</v>
      </c>
      <c r="J36" s="13">
        <v>0</v>
      </c>
      <c r="K36" s="48">
        <v>0</v>
      </c>
      <c r="L36" s="9">
        <v>0</v>
      </c>
      <c r="M36" s="10">
        <f t="shared" si="1"/>
        <v>53534</v>
      </c>
      <c r="N36" s="11">
        <f t="shared" si="0"/>
        <v>3.7775262557904779E-4</v>
      </c>
    </row>
    <row r="37" spans="1:17" ht="57" x14ac:dyDescent="0.3">
      <c r="A37" s="27" t="s">
        <v>7</v>
      </c>
      <c r="B37" s="19" t="s">
        <v>6</v>
      </c>
      <c r="C37" s="5">
        <v>0</v>
      </c>
      <c r="D37" s="32">
        <v>712532</v>
      </c>
      <c r="E37" s="6">
        <v>0</v>
      </c>
      <c r="F37" s="32">
        <v>0</v>
      </c>
      <c r="G37" s="13">
        <v>0</v>
      </c>
      <c r="H37" s="8">
        <v>0</v>
      </c>
      <c r="I37" s="13">
        <v>0</v>
      </c>
      <c r="J37" s="32">
        <f>2476+38708</f>
        <v>41184</v>
      </c>
      <c r="K37" s="50">
        <v>7746</v>
      </c>
      <c r="L37" s="9">
        <v>0</v>
      </c>
      <c r="M37" s="10">
        <f t="shared" si="1"/>
        <v>761462</v>
      </c>
      <c r="N37" s="11">
        <f t="shared" si="0"/>
        <v>5.3731137179861936E-3</v>
      </c>
      <c r="P37" s="3"/>
    </row>
    <row r="38" spans="1:17" ht="24.75" customHeight="1" x14ac:dyDescent="0.3">
      <c r="A38" s="28"/>
      <c r="B38" s="16" t="s">
        <v>50</v>
      </c>
      <c r="C38" s="5">
        <v>0</v>
      </c>
      <c r="D38" s="13">
        <v>0</v>
      </c>
      <c r="E38" s="6">
        <v>0</v>
      </c>
      <c r="F38" s="13">
        <v>0</v>
      </c>
      <c r="G38" s="13">
        <v>0</v>
      </c>
      <c r="H38" s="8">
        <v>0</v>
      </c>
      <c r="I38" s="13">
        <v>0</v>
      </c>
      <c r="J38" s="13">
        <f>240741+4654719</f>
        <v>4895460</v>
      </c>
      <c r="K38" s="13">
        <v>930950</v>
      </c>
      <c r="L38" s="9">
        <v>0</v>
      </c>
      <c r="M38" s="10">
        <f t="shared" si="1"/>
        <v>5826410</v>
      </c>
      <c r="N38" s="11">
        <f t="shared" si="0"/>
        <v>4.1112968864647131E-2</v>
      </c>
      <c r="P38" s="3"/>
    </row>
    <row r="39" spans="1:17" ht="25.5" customHeight="1" thickBot="1" x14ac:dyDescent="0.35">
      <c r="A39" s="28"/>
      <c r="B39" s="19" t="s">
        <v>5</v>
      </c>
      <c r="C39" s="59">
        <v>0</v>
      </c>
      <c r="D39" s="59">
        <v>0</v>
      </c>
      <c r="E39" s="67">
        <v>0</v>
      </c>
      <c r="F39" s="59">
        <v>0</v>
      </c>
      <c r="G39" s="59">
        <v>0</v>
      </c>
      <c r="H39" s="68">
        <v>0</v>
      </c>
      <c r="I39" s="59">
        <v>0</v>
      </c>
      <c r="J39" s="59">
        <v>0</v>
      </c>
      <c r="K39" s="59">
        <v>0</v>
      </c>
      <c r="L39" s="78">
        <v>0</v>
      </c>
      <c r="M39" s="65">
        <f t="shared" si="1"/>
        <v>0</v>
      </c>
      <c r="N39" s="60">
        <f t="shared" si="0"/>
        <v>0</v>
      </c>
      <c r="P39" s="2"/>
      <c r="Q39" s="3"/>
    </row>
    <row r="40" spans="1:17" s="31" customFormat="1" ht="21" thickTop="1" thickBot="1" x14ac:dyDescent="0.35">
      <c r="A40" s="114" t="s">
        <v>4</v>
      </c>
      <c r="B40" s="115"/>
      <c r="C40" s="41">
        <f>SUM(C4:C39)</f>
        <v>0</v>
      </c>
      <c r="D40" s="41">
        <f>SUM(D4:D39)</f>
        <v>48711243</v>
      </c>
      <c r="E40" s="41">
        <f t="shared" ref="E40:L40" si="2">SUM(E4:E39)</f>
        <v>0</v>
      </c>
      <c r="F40" s="41">
        <f t="shared" si="2"/>
        <v>73884507</v>
      </c>
      <c r="G40" s="41">
        <f t="shared" si="2"/>
        <v>5722473</v>
      </c>
      <c r="H40" s="41">
        <f t="shared" si="2"/>
        <v>10211.74</v>
      </c>
      <c r="I40" s="41">
        <f t="shared" si="2"/>
        <v>3021220.75</v>
      </c>
      <c r="J40" s="41">
        <f t="shared" si="2"/>
        <v>8670964</v>
      </c>
      <c r="K40" s="41">
        <f t="shared" si="2"/>
        <v>1690463</v>
      </c>
      <c r="L40" s="41">
        <f t="shared" si="2"/>
        <v>6000</v>
      </c>
      <c r="M40" s="41">
        <f>SUM(M4:M39)</f>
        <v>141717082.49000001</v>
      </c>
      <c r="N40" s="51">
        <f t="shared" si="0"/>
        <v>1</v>
      </c>
      <c r="P40" s="62"/>
      <c r="Q40" s="62"/>
    </row>
    <row r="41" spans="1:17" ht="6" customHeight="1" thickBot="1" x14ac:dyDescent="0.3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22"/>
      <c r="P41" s="3"/>
    </row>
    <row r="42" spans="1:17" ht="22.5" customHeight="1" thickTop="1" thickBot="1" x14ac:dyDescent="0.35">
      <c r="A42" s="116" t="s">
        <v>3</v>
      </c>
      <c r="B42" s="117"/>
      <c r="C42" s="38">
        <v>35354422.308247112</v>
      </c>
      <c r="D42" s="38">
        <v>115926892.57564461</v>
      </c>
      <c r="E42" s="39">
        <v>50443953.606244251</v>
      </c>
      <c r="F42" s="39">
        <v>89258983.530878589</v>
      </c>
      <c r="G42" s="39">
        <v>21277074.777138513</v>
      </c>
      <c r="H42" s="39">
        <v>3111245.7169865067</v>
      </c>
      <c r="I42" s="39">
        <v>37318726.174694248</v>
      </c>
      <c r="J42" s="36">
        <v>0</v>
      </c>
      <c r="K42" s="36">
        <v>0</v>
      </c>
      <c r="L42" s="36">
        <v>1170803.4570074796</v>
      </c>
      <c r="M42" s="39">
        <v>360587143.60294807</v>
      </c>
      <c r="N42" s="37"/>
      <c r="O42" s="3"/>
      <c r="P42" s="3"/>
    </row>
    <row r="43" spans="1:17" s="31" customFormat="1" ht="21" thickTop="1" thickBot="1" x14ac:dyDescent="0.35">
      <c r="A43" s="118" t="s">
        <v>2</v>
      </c>
      <c r="B43" s="119"/>
      <c r="C43" s="43">
        <f>C40/C42</f>
        <v>0</v>
      </c>
      <c r="D43" s="43">
        <f t="shared" ref="D43:L43" si="3">D40/D42</f>
        <v>0.42018932723668878</v>
      </c>
      <c r="E43" s="43">
        <f t="shared" si="3"/>
        <v>0</v>
      </c>
      <c r="F43" s="43">
        <f>F40/F42</f>
        <v>0.82775429516783727</v>
      </c>
      <c r="G43" s="43">
        <f t="shared" si="3"/>
        <v>0.26895017571440794</v>
      </c>
      <c r="H43" s="43">
        <f t="shared" si="3"/>
        <v>3.2822029916334916E-3</v>
      </c>
      <c r="I43" s="43">
        <f t="shared" si="3"/>
        <v>8.0957231387192519E-2</v>
      </c>
      <c r="J43" s="43" t="e">
        <f t="shared" si="3"/>
        <v>#DIV/0!</v>
      </c>
      <c r="K43" s="43" t="e">
        <f t="shared" si="3"/>
        <v>#DIV/0!</v>
      </c>
      <c r="L43" s="43">
        <f t="shared" si="3"/>
        <v>5.1246859275046273E-3</v>
      </c>
      <c r="M43" s="43">
        <f>M40/M42</f>
        <v>0.39301756871855753</v>
      </c>
      <c r="N43" s="61"/>
    </row>
    <row r="44" spans="1:17" x14ac:dyDescent="0.2">
      <c r="D44" s="2"/>
    </row>
    <row r="45" spans="1:17" x14ac:dyDescent="0.2">
      <c r="D45" s="2"/>
      <c r="I45" s="2"/>
      <c r="L45" s="2"/>
      <c r="M45" s="2"/>
    </row>
    <row r="46" spans="1:17" x14ac:dyDescent="0.2">
      <c r="D46" s="3"/>
      <c r="I46" s="3"/>
      <c r="M46" s="3"/>
    </row>
    <row r="47" spans="1:17" x14ac:dyDescent="0.2">
      <c r="M47" s="2"/>
    </row>
    <row r="50" spans="13:13" x14ac:dyDescent="0.2">
      <c r="M50" s="3"/>
    </row>
  </sheetData>
  <mergeCells count="9">
    <mergeCell ref="A40:B40"/>
    <mergeCell ref="A42:B42"/>
    <mergeCell ref="A43:B43"/>
    <mergeCell ref="A1:N1"/>
    <mergeCell ref="A2:A3"/>
    <mergeCell ref="B2:B3"/>
    <mergeCell ref="C2:L2"/>
    <mergeCell ref="M2:M3"/>
    <mergeCell ref="N2:N3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33" zoomScale="93" zoomScaleNormal="93" workbookViewId="0">
      <pane xSplit="1" ySplit="9" topLeftCell="G42" activePane="topRight" state="frozen"/>
      <selection activeCell="A33" sqref="A33"/>
      <selection pane="topRight" activeCell="L31" sqref="L31"/>
      <selection pane="bottomLeft" activeCell="A42" sqref="A42"/>
      <selection pane="bottomRight"/>
    </sheetView>
  </sheetViews>
  <sheetFormatPr baseColWidth="10" defaultColWidth="8.83203125" defaultRowHeight="14" x14ac:dyDescent="0.2"/>
  <cols>
    <col min="1" max="1" width="11.83203125" style="29" customWidth="1"/>
    <col min="2" max="2" width="25.5" style="1" customWidth="1"/>
    <col min="3" max="3" width="15.5" style="2" customWidth="1"/>
    <col min="4" max="4" width="19.5" style="1" customWidth="1"/>
    <col min="5" max="5" width="16.83203125" style="1" bestFit="1" customWidth="1"/>
    <col min="6" max="6" width="20" style="1" customWidth="1"/>
    <col min="7" max="7" width="20.6640625" style="1" customWidth="1"/>
    <col min="8" max="8" width="18.1640625" style="1" customWidth="1"/>
    <col min="9" max="9" width="18.83203125" style="1" customWidth="1"/>
    <col min="10" max="10" width="18.1640625" style="1" bestFit="1" customWidth="1"/>
    <col min="11" max="11" width="17.33203125" style="1" customWidth="1"/>
    <col min="12" max="12" width="15.33203125" style="1" bestFit="1" customWidth="1"/>
    <col min="13" max="13" width="20.1640625" style="1" bestFit="1" customWidth="1"/>
    <col min="14" max="14" width="16.33203125" style="1" customWidth="1"/>
    <col min="15" max="15" width="16.5" style="1" bestFit="1" customWidth="1"/>
    <col min="16" max="17" width="14.5" style="1" bestFit="1" customWidth="1"/>
    <col min="18" max="16384" width="8.83203125" style="1"/>
  </cols>
  <sheetData>
    <row r="1" spans="1:14" ht="27" thickBot="1" x14ac:dyDescent="0.4">
      <c r="A1" s="131" t="s">
        <v>81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27" thickBot="1" x14ac:dyDescent="0.4">
      <c r="A2" s="121" t="s">
        <v>36</v>
      </c>
      <c r="B2" s="123" t="s">
        <v>35</v>
      </c>
      <c r="C2" s="138" t="s">
        <v>34</v>
      </c>
      <c r="D2" s="139"/>
      <c r="E2" s="139"/>
      <c r="F2" s="139"/>
      <c r="G2" s="139"/>
      <c r="H2" s="139"/>
      <c r="I2" s="139"/>
      <c r="J2" s="139"/>
      <c r="K2" s="139"/>
      <c r="L2" s="139"/>
      <c r="M2" s="127" t="s">
        <v>4</v>
      </c>
      <c r="N2" s="129" t="s">
        <v>30</v>
      </c>
    </row>
    <row r="3" spans="1:14" s="57" customFormat="1" ht="59" thickTop="1" thickBot="1" x14ac:dyDescent="0.35">
      <c r="A3" s="122"/>
      <c r="B3" s="124"/>
      <c r="C3" s="54" t="s">
        <v>1</v>
      </c>
      <c r="D3" s="55" t="s">
        <v>0</v>
      </c>
      <c r="E3" s="55" t="s">
        <v>37</v>
      </c>
      <c r="F3" s="55" t="s">
        <v>38</v>
      </c>
      <c r="G3" s="55" t="s">
        <v>46</v>
      </c>
      <c r="H3" s="55" t="s">
        <v>33</v>
      </c>
      <c r="I3" s="56" t="s">
        <v>32</v>
      </c>
      <c r="J3" s="55" t="s">
        <v>31</v>
      </c>
      <c r="K3" s="56" t="s">
        <v>52</v>
      </c>
      <c r="L3" s="56" t="s">
        <v>51</v>
      </c>
      <c r="M3" s="128"/>
      <c r="N3" s="130"/>
    </row>
    <row r="4" spans="1:14" ht="24.75" customHeight="1" x14ac:dyDescent="0.3">
      <c r="A4" s="24">
        <v>110</v>
      </c>
      <c r="B4" s="4" t="s">
        <v>29</v>
      </c>
      <c r="C4" s="5">
        <f>'OCT-SUM'!C4+NOV!C4</f>
        <v>0</v>
      </c>
      <c r="D4" s="5">
        <f>'OCT-SUM'!D4+NOV!D4</f>
        <v>1230308</v>
      </c>
      <c r="E4" s="5">
        <f>'OCT-SUM'!E4+NOV!E4</f>
        <v>0</v>
      </c>
      <c r="F4" s="5">
        <f>'OCT-SUM'!F4+NOV!F4</f>
        <v>1282843</v>
      </c>
      <c r="G4" s="5">
        <f>'OCT-SUM'!G4+NOV!G4</f>
        <v>0</v>
      </c>
      <c r="H4" s="5">
        <f>'OCT-SUM'!H4+NOV!H4</f>
        <v>0</v>
      </c>
      <c r="I4" s="5">
        <f>'OCT-SUM'!I4+NOV!I4</f>
        <v>221181</v>
      </c>
      <c r="J4" s="5">
        <f>'OCT-SUM'!J4+NOV!J4</f>
        <v>0</v>
      </c>
      <c r="K4" s="5">
        <f>'OCT-SUM'!K4+NOV!K4</f>
        <v>14726</v>
      </c>
      <c r="L4" s="5">
        <f>'OCT-SUM'!L4+NOV!L4</f>
        <v>10000</v>
      </c>
      <c r="M4" s="10">
        <f>SUM(C4:L4)</f>
        <v>2759058</v>
      </c>
      <c r="N4" s="11">
        <f t="shared" ref="N4:N40" si="0">M4/$M$40</f>
        <v>2.3284280040068838E-3</v>
      </c>
    </row>
    <row r="5" spans="1:14" ht="24.75" customHeight="1" x14ac:dyDescent="0.3">
      <c r="A5" s="25">
        <v>111</v>
      </c>
      <c r="B5" s="12" t="s">
        <v>28</v>
      </c>
      <c r="C5" s="5">
        <f>'OCT-SUM'!C5+NOV!C5</f>
        <v>2099239</v>
      </c>
      <c r="D5" s="5">
        <f>'OCT-SUM'!D5+NOV!D5</f>
        <v>49545192</v>
      </c>
      <c r="E5" s="5">
        <f>'OCT-SUM'!E5+NOV!E5</f>
        <v>3463745</v>
      </c>
      <c r="F5" s="5">
        <f>'OCT-SUM'!F5+NOV!F5</f>
        <v>80845458</v>
      </c>
      <c r="G5" s="5">
        <f>'OCT-SUM'!G5+NOV!G5</f>
        <v>11288448</v>
      </c>
      <c r="H5" s="5">
        <f>'OCT-SUM'!H5+NOV!H5</f>
        <v>0</v>
      </c>
      <c r="I5" s="5">
        <f>'OCT-SUM'!I5+NOV!I5</f>
        <v>16953160</v>
      </c>
      <c r="J5" s="5">
        <f>'OCT-SUM'!J5+NOV!J5</f>
        <v>7282947</v>
      </c>
      <c r="K5" s="5">
        <f>'OCT-SUM'!K5+NOV!K5</f>
        <v>1456780</v>
      </c>
      <c r="L5" s="5">
        <f>'OCT-SUM'!L5+NOV!L5</f>
        <v>5000</v>
      </c>
      <c r="M5" s="10">
        <f t="shared" ref="M5:M36" si="1">SUM(C5:L5)</f>
        <v>172939969</v>
      </c>
      <c r="N5" s="11">
        <f t="shared" si="0"/>
        <v>0.14594773536173664</v>
      </c>
    </row>
    <row r="6" spans="1:14" ht="38" x14ac:dyDescent="0.3">
      <c r="A6" s="25">
        <v>112</v>
      </c>
      <c r="B6" s="12" t="s">
        <v>27</v>
      </c>
      <c r="C6" s="5">
        <f>'OCT-SUM'!C6+NOV!C6</f>
        <v>0</v>
      </c>
      <c r="D6" s="5">
        <f>'OCT-SUM'!D6+NOV!D6</f>
        <v>1556068</v>
      </c>
      <c r="E6" s="5">
        <f>'OCT-SUM'!E6+NOV!E6</f>
        <v>0</v>
      </c>
      <c r="F6" s="5">
        <f>'OCT-SUM'!F6+NOV!F6</f>
        <v>1406012</v>
      </c>
      <c r="G6" s="5">
        <f>'OCT-SUM'!G6+NOV!G6</f>
        <v>120597</v>
      </c>
      <c r="H6" s="5">
        <f>'OCT-SUM'!H6+NOV!H6</f>
        <v>0</v>
      </c>
      <c r="I6" s="5">
        <f>'OCT-SUM'!I6+NOV!I6</f>
        <v>37003</v>
      </c>
      <c r="J6" s="5">
        <f>'OCT-SUM'!J6+NOV!J6</f>
        <v>77806</v>
      </c>
      <c r="K6" s="5">
        <f>'OCT-SUM'!K6+NOV!K6</f>
        <v>15563</v>
      </c>
      <c r="L6" s="5">
        <f>'OCT-SUM'!L6+NOV!L6</f>
        <v>0</v>
      </c>
      <c r="M6" s="10">
        <f t="shared" si="1"/>
        <v>3213049</v>
      </c>
      <c r="N6" s="11">
        <f t="shared" si="0"/>
        <v>2.7115607101577109E-3</v>
      </c>
    </row>
    <row r="7" spans="1:14" ht="38" x14ac:dyDescent="0.3">
      <c r="A7" s="25">
        <v>113</v>
      </c>
      <c r="B7" s="12" t="s">
        <v>26</v>
      </c>
      <c r="C7" s="5">
        <f>'OCT-SUM'!C7+NOV!C7</f>
        <v>0</v>
      </c>
      <c r="D7" s="5">
        <f>'OCT-SUM'!D7+NOV!D7</f>
        <v>0</v>
      </c>
      <c r="E7" s="5">
        <f>'OCT-SUM'!E7+NOV!E7</f>
        <v>0</v>
      </c>
      <c r="F7" s="5">
        <f>'OCT-SUM'!F7+NOV!F7</f>
        <v>0</v>
      </c>
      <c r="G7" s="5">
        <f>'OCT-SUM'!G7+NOV!G7</f>
        <v>0</v>
      </c>
      <c r="H7" s="5">
        <f>'OCT-SUM'!H7+NOV!H7</f>
        <v>0</v>
      </c>
      <c r="I7" s="5">
        <f>'OCT-SUM'!I7+NOV!I7</f>
        <v>0</v>
      </c>
      <c r="J7" s="5">
        <f>'OCT-SUM'!J7+NOV!J7</f>
        <v>0</v>
      </c>
      <c r="K7" s="5">
        <f>'OCT-SUM'!K7+NOV!K7</f>
        <v>0</v>
      </c>
      <c r="L7" s="5">
        <f>'OCT-SUM'!L7+NOV!L7</f>
        <v>0</v>
      </c>
      <c r="M7" s="10">
        <f t="shared" si="1"/>
        <v>0</v>
      </c>
      <c r="N7" s="11">
        <f t="shared" si="0"/>
        <v>0</v>
      </c>
    </row>
    <row r="8" spans="1:14" ht="27" customHeight="1" x14ac:dyDescent="0.3">
      <c r="A8" s="25">
        <v>140</v>
      </c>
      <c r="B8" s="12" t="s">
        <v>25</v>
      </c>
      <c r="C8" s="5">
        <f>'OCT-SUM'!C8+NOV!C8</f>
        <v>1801715</v>
      </c>
      <c r="D8" s="5">
        <f>'OCT-SUM'!D8+NOV!D8</f>
        <v>27276498</v>
      </c>
      <c r="E8" s="5">
        <f>'OCT-SUM'!E8+NOV!E8</f>
        <v>2972833</v>
      </c>
      <c r="F8" s="5">
        <f>'OCT-SUM'!F8+NOV!F8</f>
        <v>35519141</v>
      </c>
      <c r="G8" s="5">
        <f>'OCT-SUM'!G8+NOV!G8</f>
        <v>4132532</v>
      </c>
      <c r="H8" s="5">
        <f>'OCT-SUM'!H8+NOV!H8</f>
        <v>0</v>
      </c>
      <c r="I8" s="5">
        <f>'OCT-SUM'!I8+NOV!I8</f>
        <v>8945304</v>
      </c>
      <c r="J8" s="5">
        <f>'OCT-SUM'!J8+NOV!J8</f>
        <v>2666199</v>
      </c>
      <c r="K8" s="5">
        <f>'OCT-SUM'!K8+NOV!K8</f>
        <v>532820</v>
      </c>
      <c r="L8" s="5">
        <f>'OCT-SUM'!L8+NOV!L8</f>
        <v>1543000</v>
      </c>
      <c r="M8" s="10">
        <f t="shared" si="1"/>
        <v>85390042</v>
      </c>
      <c r="N8" s="11">
        <f t="shared" si="0"/>
        <v>7.2062481128024117E-2</v>
      </c>
    </row>
    <row r="9" spans="1:14" ht="37.5" customHeight="1" x14ac:dyDescent="0.3">
      <c r="A9" s="25">
        <v>300</v>
      </c>
      <c r="B9" s="16" t="s">
        <v>24</v>
      </c>
      <c r="C9" s="5">
        <f>'OCT-SUM'!C9+NOV!C9</f>
        <v>0</v>
      </c>
      <c r="D9" s="5">
        <f>'OCT-SUM'!D9+NOV!D9</f>
        <v>0</v>
      </c>
      <c r="E9" s="5">
        <f>'OCT-SUM'!E9+NOV!E9</f>
        <v>0</v>
      </c>
      <c r="F9" s="5">
        <f>'OCT-SUM'!F9+NOV!F9</f>
        <v>0</v>
      </c>
      <c r="G9" s="5">
        <f>'OCT-SUM'!G9+NOV!G9</f>
        <v>0</v>
      </c>
      <c r="H9" s="5">
        <f>'OCT-SUM'!H9+NOV!H9</f>
        <v>0</v>
      </c>
      <c r="I9" s="5">
        <f>'OCT-SUM'!I9+NOV!I9</f>
        <v>0</v>
      </c>
      <c r="J9" s="5">
        <f>'OCT-SUM'!J9+NOV!J9</f>
        <v>0</v>
      </c>
      <c r="K9" s="5">
        <f>'OCT-SUM'!K9+NOV!K9</f>
        <v>0</v>
      </c>
      <c r="L9" s="5">
        <f>'OCT-SUM'!L9+NOV!L9</f>
        <v>0</v>
      </c>
      <c r="M9" s="10">
        <f t="shared" si="1"/>
        <v>0</v>
      </c>
      <c r="N9" s="11">
        <f t="shared" si="0"/>
        <v>0</v>
      </c>
    </row>
    <row r="10" spans="1:14" ht="38" x14ac:dyDescent="0.3">
      <c r="A10" s="25">
        <v>310</v>
      </c>
      <c r="B10" s="12" t="s">
        <v>23</v>
      </c>
      <c r="C10" s="5">
        <f>'OCT-SUM'!C10+NOV!C10</f>
        <v>366906</v>
      </c>
      <c r="D10" s="5">
        <f>'OCT-SUM'!D10+NOV!D10</f>
        <v>110317896</v>
      </c>
      <c r="E10" s="5">
        <f>'OCT-SUM'!E10+NOV!E10</f>
        <v>605394</v>
      </c>
      <c r="F10" s="5">
        <f>'OCT-SUM'!F10+NOV!F10</f>
        <v>212872393</v>
      </c>
      <c r="G10" s="5">
        <f>'OCT-SUM'!G10+NOV!G10</f>
        <v>21562763</v>
      </c>
      <c r="H10" s="5">
        <f>'OCT-SUM'!H10+NOV!H10</f>
        <v>0</v>
      </c>
      <c r="I10" s="5">
        <f>'OCT-SUM'!I10+NOV!I10</f>
        <v>2412064</v>
      </c>
      <c r="J10" s="5">
        <f>'OCT-SUM'!J10+NOV!J10</f>
        <v>14028195</v>
      </c>
      <c r="K10" s="5">
        <f>'OCT-SUM'!K10+NOV!K10</f>
        <v>2805860</v>
      </c>
      <c r="L10" s="5">
        <f>'OCT-SUM'!L10+NOV!L10</f>
        <v>3000</v>
      </c>
      <c r="M10" s="10">
        <f t="shared" si="1"/>
        <v>364974471</v>
      </c>
      <c r="N10" s="11">
        <f t="shared" si="0"/>
        <v>0.30800975514976425</v>
      </c>
    </row>
    <row r="11" spans="1:14" ht="33" customHeight="1" x14ac:dyDescent="0.3">
      <c r="A11" s="25">
        <v>320</v>
      </c>
      <c r="B11" s="12" t="s">
        <v>22</v>
      </c>
      <c r="C11" s="5">
        <f>'OCT-SUM'!C11+NOV!C11</f>
        <v>3068280</v>
      </c>
      <c r="D11" s="5">
        <f>'OCT-SUM'!D11+NOV!D11</f>
        <v>48040476</v>
      </c>
      <c r="E11" s="5">
        <f>'OCT-SUM'!E11+NOV!E11</f>
        <v>5148046</v>
      </c>
      <c r="F11" s="5">
        <f>'OCT-SUM'!F11+NOV!F11</f>
        <v>60277902</v>
      </c>
      <c r="G11" s="5">
        <f>'OCT-SUM'!G11+NOV!G11</f>
        <v>0</v>
      </c>
      <c r="H11" s="5">
        <f>'OCT-SUM'!H11+NOV!H11</f>
        <v>0</v>
      </c>
      <c r="I11" s="5">
        <f>'OCT-SUM'!I11+NOV!I11</f>
        <v>7739474</v>
      </c>
      <c r="J11" s="5">
        <f>'OCT-SUM'!J11+NOV!J11</f>
        <v>0</v>
      </c>
      <c r="K11" s="5">
        <f>'OCT-SUM'!K11+NOV!K11</f>
        <v>0</v>
      </c>
      <c r="L11" s="5">
        <f>'OCT-SUM'!L11+NOV!L11</f>
        <v>15000</v>
      </c>
      <c r="M11" s="10">
        <f t="shared" si="1"/>
        <v>124289178</v>
      </c>
      <c r="N11" s="11">
        <f t="shared" si="0"/>
        <v>0.10489029322696235</v>
      </c>
    </row>
    <row r="12" spans="1:14" ht="38" x14ac:dyDescent="0.3">
      <c r="A12" s="25">
        <v>321</v>
      </c>
      <c r="B12" s="12" t="s">
        <v>21</v>
      </c>
      <c r="C12" s="5">
        <f>'OCT-SUM'!C12+NOV!C12</f>
        <v>0</v>
      </c>
      <c r="D12" s="5">
        <f>'OCT-SUM'!D12+NOV!D12</f>
        <v>89826939</v>
      </c>
      <c r="E12" s="5">
        <f>'OCT-SUM'!E12+NOV!E12</f>
        <v>0</v>
      </c>
      <c r="F12" s="5">
        <f>'OCT-SUM'!F12+NOV!F12</f>
        <v>90119901</v>
      </c>
      <c r="G12" s="5">
        <f>'OCT-SUM'!G12+NOV!G12</f>
        <v>0</v>
      </c>
      <c r="H12" s="5">
        <f>'OCT-SUM'!H12+NOV!H12</f>
        <v>0</v>
      </c>
      <c r="I12" s="5">
        <f>'OCT-SUM'!I12+NOV!I12</f>
        <v>530048</v>
      </c>
      <c r="J12" s="5">
        <f>'OCT-SUM'!J12+NOV!J12</f>
        <v>0</v>
      </c>
      <c r="K12" s="5">
        <f>'OCT-SUM'!K12+NOV!K12</f>
        <v>0</v>
      </c>
      <c r="L12" s="5">
        <f>'OCT-SUM'!L12+NOV!L12</f>
        <v>0</v>
      </c>
      <c r="M12" s="10">
        <f t="shared" si="1"/>
        <v>180476888</v>
      </c>
      <c r="N12" s="11">
        <f t="shared" si="0"/>
        <v>0.15230830236088327</v>
      </c>
    </row>
    <row r="13" spans="1:14" ht="39" customHeight="1" x14ac:dyDescent="0.3">
      <c r="A13" s="25">
        <v>322</v>
      </c>
      <c r="B13" s="12" t="s">
        <v>20</v>
      </c>
      <c r="C13" s="5">
        <f>'OCT-SUM'!C13+NOV!C13</f>
        <v>0</v>
      </c>
      <c r="D13" s="5">
        <f>'OCT-SUM'!D13+NOV!D13</f>
        <v>0</v>
      </c>
      <c r="E13" s="5">
        <f>'OCT-SUM'!E13+NOV!E13</f>
        <v>0</v>
      </c>
      <c r="F13" s="5">
        <f>'OCT-SUM'!F13+NOV!F13</f>
        <v>2170154</v>
      </c>
      <c r="G13" s="5">
        <f>'OCT-SUM'!G13+NOV!G13</f>
        <v>0</v>
      </c>
      <c r="H13" s="5">
        <f>'OCT-SUM'!H13+NOV!H13</f>
        <v>0</v>
      </c>
      <c r="I13" s="5">
        <f>'OCT-SUM'!I13+NOV!I13</f>
        <v>0</v>
      </c>
      <c r="J13" s="5">
        <f>'OCT-SUM'!J13+NOV!J13</f>
        <v>0</v>
      </c>
      <c r="K13" s="5">
        <f>'OCT-SUM'!K13+NOV!K13</f>
        <v>0</v>
      </c>
      <c r="L13" s="5">
        <f>'OCT-SUM'!L13+NOV!L13</f>
        <v>0</v>
      </c>
      <c r="M13" s="10">
        <f t="shared" si="1"/>
        <v>2170154</v>
      </c>
      <c r="N13" s="11">
        <f t="shared" si="0"/>
        <v>1.8314393342247805E-3</v>
      </c>
    </row>
    <row r="14" spans="1:14" ht="38" x14ac:dyDescent="0.3">
      <c r="A14" s="25">
        <v>325</v>
      </c>
      <c r="B14" s="12" t="s">
        <v>39</v>
      </c>
      <c r="C14" s="5">
        <f>'OCT-SUM'!C14+NOV!C14</f>
        <v>0</v>
      </c>
      <c r="D14" s="5">
        <f>'OCT-SUM'!D14+NOV!D14</f>
        <v>613325</v>
      </c>
      <c r="E14" s="5">
        <f>'OCT-SUM'!E14+NOV!E14</f>
        <v>0</v>
      </c>
      <c r="F14" s="5">
        <f>'OCT-SUM'!F14+NOV!F14</f>
        <v>816612</v>
      </c>
      <c r="G14" s="5">
        <f>'OCT-SUM'!G14+NOV!G14</f>
        <v>0</v>
      </c>
      <c r="H14" s="5">
        <f>'OCT-SUM'!H14+NOV!H14</f>
        <v>24556.720000000001</v>
      </c>
      <c r="I14" s="5">
        <f>'OCT-SUM'!I14+NOV!I14</f>
        <v>1713883.75</v>
      </c>
      <c r="J14" s="5">
        <f>'OCT-SUM'!J14+NOV!J14</f>
        <v>0</v>
      </c>
      <c r="K14" s="5">
        <f>'OCT-SUM'!K14+NOV!K14</f>
        <v>0</v>
      </c>
      <c r="L14" s="5">
        <f>'OCT-SUM'!L14+NOV!L14</f>
        <v>0</v>
      </c>
      <c r="M14" s="10">
        <f t="shared" si="1"/>
        <v>3168377.4699999997</v>
      </c>
      <c r="N14" s="11">
        <f t="shared" si="0"/>
        <v>2.6738614514129383E-3</v>
      </c>
    </row>
    <row r="15" spans="1:14" ht="33" customHeight="1" x14ac:dyDescent="0.3">
      <c r="A15" s="25">
        <v>330</v>
      </c>
      <c r="B15" s="16" t="s">
        <v>19</v>
      </c>
      <c r="C15" s="5">
        <f>'OCT-SUM'!C15+NOV!C15</f>
        <v>0</v>
      </c>
      <c r="D15" s="5">
        <f>'OCT-SUM'!D15+NOV!D15</f>
        <v>74135241</v>
      </c>
      <c r="E15" s="5">
        <f>'OCT-SUM'!E15+NOV!E15</f>
        <v>0</v>
      </c>
      <c r="F15" s="5">
        <f>'OCT-SUM'!F15+NOV!F15</f>
        <v>0</v>
      </c>
      <c r="G15" s="5">
        <f>'OCT-SUM'!G15+NOV!G15</f>
        <v>0</v>
      </c>
      <c r="H15" s="5">
        <f>'OCT-SUM'!H15+NOV!H15</f>
        <v>0</v>
      </c>
      <c r="I15" s="5">
        <f>'OCT-SUM'!I15+NOV!I15</f>
        <v>0</v>
      </c>
      <c r="J15" s="5">
        <f>'OCT-SUM'!J15+NOV!J15</f>
        <v>0</v>
      </c>
      <c r="K15" s="5">
        <f>'OCT-SUM'!K15+NOV!K15</f>
        <v>0</v>
      </c>
      <c r="L15" s="5">
        <f>'OCT-SUM'!L15+NOV!L15</f>
        <v>0</v>
      </c>
      <c r="M15" s="10">
        <f t="shared" si="1"/>
        <v>74135241</v>
      </c>
      <c r="N15" s="11">
        <f t="shared" si="0"/>
        <v>6.2564314062335508E-2</v>
      </c>
    </row>
    <row r="16" spans="1:14" ht="38" x14ac:dyDescent="0.3">
      <c r="A16" s="25">
        <v>331</v>
      </c>
      <c r="B16" s="16" t="s">
        <v>42</v>
      </c>
      <c r="C16" s="5">
        <f>'OCT-SUM'!C16+NOV!C16</f>
        <v>0</v>
      </c>
      <c r="D16" s="5">
        <f>'OCT-SUM'!D16+NOV!D16</f>
        <v>365776</v>
      </c>
      <c r="E16" s="5">
        <f>'OCT-SUM'!E16+NOV!E16</f>
        <v>0</v>
      </c>
      <c r="F16" s="5">
        <f>'OCT-SUM'!F16+NOV!F16</f>
        <v>0</v>
      </c>
      <c r="G16" s="5">
        <f>'OCT-SUM'!G16+NOV!G16</f>
        <v>0</v>
      </c>
      <c r="H16" s="5">
        <f>'OCT-SUM'!H16+NOV!H16</f>
        <v>0</v>
      </c>
      <c r="I16" s="5">
        <f>'OCT-SUM'!I16+NOV!I16</f>
        <v>0</v>
      </c>
      <c r="J16" s="5">
        <f>'OCT-SUM'!J16+NOV!J16</f>
        <v>0</v>
      </c>
      <c r="K16" s="5">
        <f>'OCT-SUM'!K16+NOV!K16</f>
        <v>0</v>
      </c>
      <c r="L16" s="5">
        <f>'OCT-SUM'!L16+NOV!L16</f>
        <v>0</v>
      </c>
      <c r="M16" s="10">
        <f t="shared" si="1"/>
        <v>365776</v>
      </c>
      <c r="N16" s="11">
        <f t="shared" si="0"/>
        <v>3.0868618260059119E-4</v>
      </c>
    </row>
    <row r="17" spans="1:14" ht="28.5" customHeight="1" x14ac:dyDescent="0.3">
      <c r="A17" s="25">
        <v>340</v>
      </c>
      <c r="B17" s="16" t="s">
        <v>18</v>
      </c>
      <c r="C17" s="5">
        <f>'OCT-SUM'!C17+NOV!C17</f>
        <v>0</v>
      </c>
      <c r="D17" s="5">
        <f>'OCT-SUM'!D17+NOV!D17</f>
        <v>2877158</v>
      </c>
      <c r="E17" s="5">
        <f>'OCT-SUM'!E17+NOV!E17</f>
        <v>0</v>
      </c>
      <c r="F17" s="5">
        <f>'OCT-SUM'!F17+NOV!F17</f>
        <v>3457970</v>
      </c>
      <c r="G17" s="5">
        <f>'OCT-SUM'!G17+NOV!G17</f>
        <v>0</v>
      </c>
      <c r="H17" s="5">
        <f>'OCT-SUM'!H17+NOV!H17</f>
        <v>0</v>
      </c>
      <c r="I17" s="5">
        <f>'OCT-SUM'!I17+NOV!I17</f>
        <v>251867</v>
      </c>
      <c r="J17" s="5">
        <f>'OCT-SUM'!J17+NOV!J17</f>
        <v>0</v>
      </c>
      <c r="K17" s="5">
        <f>'OCT-SUM'!K17+NOV!K17</f>
        <v>0</v>
      </c>
      <c r="L17" s="5">
        <f>'OCT-SUM'!L17+NOV!L17</f>
        <v>0</v>
      </c>
      <c r="M17" s="10">
        <f t="shared" si="1"/>
        <v>6586995</v>
      </c>
      <c r="N17" s="11">
        <f t="shared" si="0"/>
        <v>5.5589058367940519E-3</v>
      </c>
    </row>
    <row r="18" spans="1:14" ht="38" x14ac:dyDescent="0.3">
      <c r="A18" s="25">
        <v>350</v>
      </c>
      <c r="B18" s="16" t="s">
        <v>17</v>
      </c>
      <c r="C18" s="5">
        <f>'OCT-SUM'!C18+NOV!C18</f>
        <v>0</v>
      </c>
      <c r="D18" s="5">
        <f>'OCT-SUM'!D18+NOV!D18</f>
        <v>0</v>
      </c>
      <c r="E18" s="5">
        <f>'OCT-SUM'!E18+NOV!E18</f>
        <v>0</v>
      </c>
      <c r="F18" s="5">
        <f>'OCT-SUM'!F18+NOV!F18</f>
        <v>0</v>
      </c>
      <c r="G18" s="5">
        <f>'OCT-SUM'!G18+NOV!G18</f>
        <v>0</v>
      </c>
      <c r="H18" s="5">
        <f>'OCT-SUM'!H18+NOV!H18</f>
        <v>0</v>
      </c>
      <c r="I18" s="5">
        <f>'OCT-SUM'!I18+NOV!I18</f>
        <v>0</v>
      </c>
      <c r="J18" s="5">
        <f>'OCT-SUM'!J18+NOV!J18</f>
        <v>0</v>
      </c>
      <c r="K18" s="5">
        <f>'OCT-SUM'!K18+NOV!K18</f>
        <v>0</v>
      </c>
      <c r="L18" s="5">
        <f>'OCT-SUM'!L18+NOV!L18</f>
        <v>0</v>
      </c>
      <c r="M18" s="10">
        <f t="shared" si="1"/>
        <v>0</v>
      </c>
      <c r="N18" s="11">
        <f t="shared" si="0"/>
        <v>0</v>
      </c>
    </row>
    <row r="19" spans="1:14" ht="57" x14ac:dyDescent="0.3">
      <c r="A19" s="25">
        <v>360</v>
      </c>
      <c r="B19" s="16" t="s">
        <v>83</v>
      </c>
      <c r="C19" s="5">
        <f>'OCT-SUM'!C19+NOV!C19</f>
        <v>0</v>
      </c>
      <c r="D19" s="5">
        <f>'OCT-SUM'!D19+NOV!D19</f>
        <v>0</v>
      </c>
      <c r="E19" s="5">
        <f>'OCT-SUM'!E19+NOV!E19</f>
        <v>0</v>
      </c>
      <c r="F19" s="5">
        <f>'OCT-SUM'!F19+NOV!F19</f>
        <v>0</v>
      </c>
      <c r="G19" s="5">
        <f>'OCT-SUM'!G19+NOV!G19</f>
        <v>0</v>
      </c>
      <c r="H19" s="5">
        <f>'OCT-SUM'!H19+NOV!H19</f>
        <v>0</v>
      </c>
      <c r="I19" s="5">
        <f>'OCT-SUM'!I19+NOV!I19</f>
        <v>0</v>
      </c>
      <c r="J19" s="5">
        <f>'OCT-SUM'!J19+NOV!J19</f>
        <v>0</v>
      </c>
      <c r="K19" s="5">
        <f>'OCT-SUM'!K19+NOV!K19</f>
        <v>0</v>
      </c>
      <c r="L19" s="5">
        <f>'OCT-SUM'!L19+NOV!L19</f>
        <v>0</v>
      </c>
      <c r="M19" s="10">
        <f t="shared" si="1"/>
        <v>0</v>
      </c>
      <c r="N19" s="11">
        <f t="shared" si="0"/>
        <v>0</v>
      </c>
    </row>
    <row r="20" spans="1:14" ht="38" x14ac:dyDescent="0.3">
      <c r="A20" s="25">
        <v>370</v>
      </c>
      <c r="B20" s="16" t="s">
        <v>15</v>
      </c>
      <c r="C20" s="5">
        <f>'OCT-SUM'!C20+NOV!C20</f>
        <v>0</v>
      </c>
      <c r="D20" s="5">
        <f>'OCT-SUM'!D20+NOV!D20</f>
        <v>0</v>
      </c>
      <c r="E20" s="5">
        <f>'OCT-SUM'!E20+NOV!E20</f>
        <v>0</v>
      </c>
      <c r="F20" s="5">
        <f>'OCT-SUM'!F20+NOV!F20</f>
        <v>0</v>
      </c>
      <c r="G20" s="5">
        <f>'OCT-SUM'!G20+NOV!G20</f>
        <v>0</v>
      </c>
      <c r="H20" s="5">
        <f>'OCT-SUM'!H20+NOV!H20</f>
        <v>0</v>
      </c>
      <c r="I20" s="5">
        <f>'OCT-SUM'!I20+NOV!I20</f>
        <v>0</v>
      </c>
      <c r="J20" s="5">
        <f>'OCT-SUM'!J20+NOV!J20</f>
        <v>0</v>
      </c>
      <c r="K20" s="5">
        <f>'OCT-SUM'!K20+NOV!K20</f>
        <v>0</v>
      </c>
      <c r="L20" s="5">
        <f>'OCT-SUM'!L20+NOV!L20</f>
        <v>0</v>
      </c>
      <c r="M20" s="10">
        <f t="shared" si="1"/>
        <v>0</v>
      </c>
      <c r="N20" s="11">
        <f t="shared" si="0"/>
        <v>0</v>
      </c>
    </row>
    <row r="21" spans="1:14" ht="57" x14ac:dyDescent="0.3">
      <c r="A21" s="25">
        <v>381</v>
      </c>
      <c r="B21" s="16" t="s">
        <v>14</v>
      </c>
      <c r="C21" s="5">
        <f>'OCT-SUM'!C21+NOV!C21</f>
        <v>0</v>
      </c>
      <c r="D21" s="5">
        <f>'OCT-SUM'!D21+NOV!D21</f>
        <v>665855</v>
      </c>
      <c r="E21" s="5">
        <f>'OCT-SUM'!E21+NOV!E21</f>
        <v>0</v>
      </c>
      <c r="F21" s="5">
        <f>'OCT-SUM'!F21+NOV!F21</f>
        <v>0</v>
      </c>
      <c r="G21" s="5">
        <f>'OCT-SUM'!G21+NOV!G21</f>
        <v>0</v>
      </c>
      <c r="H21" s="5">
        <f>'OCT-SUM'!H21+NOV!H21</f>
        <v>0</v>
      </c>
      <c r="I21" s="5">
        <f>'OCT-SUM'!I21+NOV!I21</f>
        <v>0</v>
      </c>
      <c r="J21" s="5">
        <f>'OCT-SUM'!J21+NOV!J21</f>
        <v>0</v>
      </c>
      <c r="K21" s="5">
        <f>'OCT-SUM'!K21+NOV!K21</f>
        <v>0</v>
      </c>
      <c r="L21" s="5">
        <f>'OCT-SUM'!L21+NOV!L21</f>
        <v>0</v>
      </c>
      <c r="M21" s="10">
        <f t="shared" si="1"/>
        <v>665855</v>
      </c>
      <c r="N21" s="11">
        <f t="shared" si="0"/>
        <v>5.6192926303397879E-4</v>
      </c>
    </row>
    <row r="22" spans="1:14" ht="38" x14ac:dyDescent="0.3">
      <c r="A22" s="26">
        <v>405</v>
      </c>
      <c r="B22" s="19" t="s">
        <v>47</v>
      </c>
      <c r="C22" s="5">
        <f>'OCT-SUM'!C22+NOV!C22</f>
        <v>0</v>
      </c>
      <c r="D22" s="5">
        <f>'OCT-SUM'!D22+NOV!D22</f>
        <v>0</v>
      </c>
      <c r="E22" s="5">
        <f>'OCT-SUM'!E22+NOV!E22</f>
        <v>0</v>
      </c>
      <c r="F22" s="5">
        <f>'OCT-SUM'!F22+NOV!F22</f>
        <v>0</v>
      </c>
      <c r="G22" s="5">
        <f>'OCT-SUM'!G22+NOV!G22</f>
        <v>0</v>
      </c>
      <c r="H22" s="5">
        <f>'OCT-SUM'!H22+NOV!H22</f>
        <v>0</v>
      </c>
      <c r="I22" s="5">
        <f>'OCT-SUM'!I22+NOV!I22</f>
        <v>0</v>
      </c>
      <c r="J22" s="5">
        <f>'OCT-SUM'!J22+NOV!J22</f>
        <v>0</v>
      </c>
      <c r="K22" s="5">
        <f>'OCT-SUM'!K22+NOV!K22</f>
        <v>0</v>
      </c>
      <c r="L22" s="5">
        <f>'OCT-SUM'!L22+NOV!L22</f>
        <v>0</v>
      </c>
      <c r="M22" s="10">
        <f t="shared" si="1"/>
        <v>0</v>
      </c>
      <c r="N22" s="11">
        <f t="shared" si="0"/>
        <v>0</v>
      </c>
    </row>
    <row r="23" spans="1:14" ht="31.5" customHeight="1" x14ac:dyDescent="0.3">
      <c r="A23" s="25">
        <v>410</v>
      </c>
      <c r="B23" s="16" t="s">
        <v>40</v>
      </c>
      <c r="C23" s="5">
        <f>'OCT-SUM'!C23+NOV!C23</f>
        <v>0</v>
      </c>
      <c r="D23" s="5">
        <f>'OCT-SUM'!D23+NOV!D23</f>
        <v>454057</v>
      </c>
      <c r="E23" s="5">
        <f>'OCT-SUM'!E23+NOV!E23</f>
        <v>0</v>
      </c>
      <c r="F23" s="5">
        <f>'OCT-SUM'!F23+NOV!F23</f>
        <v>395425</v>
      </c>
      <c r="G23" s="5">
        <f>'OCT-SUM'!G23+NOV!G23</f>
        <v>0</v>
      </c>
      <c r="H23" s="5">
        <f>'OCT-SUM'!H23+NOV!H23</f>
        <v>0</v>
      </c>
      <c r="I23" s="5">
        <f>'OCT-SUM'!I23+NOV!I23</f>
        <v>21006</v>
      </c>
      <c r="J23" s="5">
        <f>'OCT-SUM'!J23+NOV!J23</f>
        <v>0</v>
      </c>
      <c r="K23" s="5">
        <f>'OCT-SUM'!K23+NOV!K23</f>
        <v>0</v>
      </c>
      <c r="L23" s="5">
        <f>'OCT-SUM'!L23+NOV!L23</f>
        <v>0</v>
      </c>
      <c r="M23" s="10">
        <f t="shared" si="1"/>
        <v>870488</v>
      </c>
      <c r="N23" s="11">
        <f t="shared" si="0"/>
        <v>7.3462342449921096E-4</v>
      </c>
    </row>
    <row r="24" spans="1:14" ht="56.25" customHeight="1" x14ac:dyDescent="0.3">
      <c r="A24" s="24">
        <v>415</v>
      </c>
      <c r="B24" s="20" t="s">
        <v>43</v>
      </c>
      <c r="C24" s="5">
        <f>'OCT-SUM'!C24+NOV!C24</f>
        <v>0</v>
      </c>
      <c r="D24" s="5">
        <f>'OCT-SUM'!D24+NOV!D24</f>
        <v>194758</v>
      </c>
      <c r="E24" s="5">
        <f>'OCT-SUM'!E24+NOV!E24</f>
        <v>0</v>
      </c>
      <c r="F24" s="5">
        <f>'OCT-SUM'!F24+NOV!F24</f>
        <v>185512</v>
      </c>
      <c r="G24" s="5">
        <f>'OCT-SUM'!G24+NOV!G24</f>
        <v>0</v>
      </c>
      <c r="H24" s="5">
        <f>'OCT-SUM'!H24+NOV!H24</f>
        <v>0</v>
      </c>
      <c r="I24" s="5">
        <f>'OCT-SUM'!I24+NOV!I24</f>
        <v>68183</v>
      </c>
      <c r="J24" s="5">
        <f>'OCT-SUM'!J24+NOV!J24</f>
        <v>0</v>
      </c>
      <c r="K24" s="5">
        <f>'OCT-SUM'!K24+NOV!K24</f>
        <v>0</v>
      </c>
      <c r="L24" s="5">
        <f>'OCT-SUM'!L24+NOV!L24</f>
        <v>0</v>
      </c>
      <c r="M24" s="10">
        <f t="shared" si="1"/>
        <v>448453</v>
      </c>
      <c r="N24" s="11">
        <f t="shared" si="0"/>
        <v>3.7845906961031593E-4</v>
      </c>
    </row>
    <row r="25" spans="1:14" ht="56.25" customHeight="1" x14ac:dyDescent="0.3">
      <c r="A25" s="24">
        <v>420</v>
      </c>
      <c r="B25" s="20" t="s">
        <v>41</v>
      </c>
      <c r="C25" s="5">
        <f>'OCT-SUM'!C25+NOV!C25</f>
        <v>0</v>
      </c>
      <c r="D25" s="5">
        <f>'OCT-SUM'!D25+NOV!D25</f>
        <v>0</v>
      </c>
      <c r="E25" s="5">
        <f>'OCT-SUM'!E25+NOV!E25</f>
        <v>0</v>
      </c>
      <c r="F25" s="5">
        <f>'OCT-SUM'!F25+NOV!F25</f>
        <v>0</v>
      </c>
      <c r="G25" s="5">
        <f>'OCT-SUM'!G25+NOV!G25</f>
        <v>0</v>
      </c>
      <c r="H25" s="5">
        <f>'OCT-SUM'!H25+NOV!H25</f>
        <v>0</v>
      </c>
      <c r="I25" s="5">
        <f>'OCT-SUM'!I25+NOV!I25</f>
        <v>0</v>
      </c>
      <c r="J25" s="5">
        <f>'OCT-SUM'!J25+NOV!J25</f>
        <v>0</v>
      </c>
      <c r="K25" s="5">
        <f>'OCT-SUM'!K25+NOV!K25</f>
        <v>0</v>
      </c>
      <c r="L25" s="5">
        <f>'OCT-SUM'!L25+NOV!L25</f>
        <v>0</v>
      </c>
      <c r="M25" s="10">
        <f t="shared" si="1"/>
        <v>0</v>
      </c>
      <c r="N25" s="11">
        <f t="shared" si="0"/>
        <v>0</v>
      </c>
    </row>
    <row r="26" spans="1:14" ht="38.25" customHeight="1" x14ac:dyDescent="0.3">
      <c r="A26" s="24">
        <v>435</v>
      </c>
      <c r="B26" s="20" t="s">
        <v>13</v>
      </c>
      <c r="C26" s="5">
        <f>'OCT-SUM'!C26+NOV!C26</f>
        <v>0</v>
      </c>
      <c r="D26" s="5">
        <f>'OCT-SUM'!D26+NOV!D26</f>
        <v>0</v>
      </c>
      <c r="E26" s="5">
        <f>'OCT-SUM'!E26+NOV!E26</f>
        <v>0</v>
      </c>
      <c r="F26" s="5">
        <f>'OCT-SUM'!F26+NOV!F26</f>
        <v>0</v>
      </c>
      <c r="G26" s="5">
        <f>'OCT-SUM'!G26+NOV!G26</f>
        <v>0</v>
      </c>
      <c r="H26" s="5">
        <f>'OCT-SUM'!H26+NOV!H26</f>
        <v>0</v>
      </c>
      <c r="I26" s="5">
        <f>'OCT-SUM'!I26+NOV!I26</f>
        <v>0</v>
      </c>
      <c r="J26" s="5">
        <f>'OCT-SUM'!J26+NOV!J26</f>
        <v>0</v>
      </c>
      <c r="K26" s="5">
        <f>'OCT-SUM'!K26+NOV!K26</f>
        <v>0</v>
      </c>
      <c r="L26" s="5">
        <f>'OCT-SUM'!L26+NOV!L26</f>
        <v>0</v>
      </c>
      <c r="M26" s="10">
        <f t="shared" si="1"/>
        <v>0</v>
      </c>
      <c r="N26" s="11">
        <f t="shared" si="0"/>
        <v>0</v>
      </c>
    </row>
    <row r="27" spans="1:14" ht="38" x14ac:dyDescent="0.3">
      <c r="A27" s="25">
        <v>440</v>
      </c>
      <c r="B27" s="16" t="s">
        <v>12</v>
      </c>
      <c r="C27" s="5">
        <f>'OCT-SUM'!C27+NOV!C27</f>
        <v>0</v>
      </c>
      <c r="D27" s="5">
        <f>'OCT-SUM'!D27+NOV!D27</f>
        <v>0</v>
      </c>
      <c r="E27" s="5">
        <f>'OCT-SUM'!E27+NOV!E27</f>
        <v>0</v>
      </c>
      <c r="F27" s="5">
        <f>'OCT-SUM'!F27+NOV!F27</f>
        <v>0</v>
      </c>
      <c r="G27" s="5">
        <f>'OCT-SUM'!G27+NOV!G27</f>
        <v>0</v>
      </c>
      <c r="H27" s="5">
        <f>'OCT-SUM'!H27+NOV!H27</f>
        <v>0</v>
      </c>
      <c r="I27" s="5">
        <f>'OCT-SUM'!I27+NOV!I27</f>
        <v>0</v>
      </c>
      <c r="J27" s="5">
        <f>'OCT-SUM'!J27+NOV!J27</f>
        <v>0</v>
      </c>
      <c r="K27" s="5">
        <f>'OCT-SUM'!K27+NOV!K27</f>
        <v>0</v>
      </c>
      <c r="L27" s="5">
        <f>'OCT-SUM'!L27+NOV!L27</f>
        <v>0</v>
      </c>
      <c r="M27" s="10">
        <f t="shared" si="1"/>
        <v>0</v>
      </c>
      <c r="N27" s="11">
        <f t="shared" si="0"/>
        <v>0</v>
      </c>
    </row>
    <row r="28" spans="1:14" ht="57" x14ac:dyDescent="0.3">
      <c r="A28" s="25">
        <v>450</v>
      </c>
      <c r="B28" s="16" t="s">
        <v>49</v>
      </c>
      <c r="C28" s="5">
        <f>'OCT-SUM'!C28+NOV!C28</f>
        <v>0</v>
      </c>
      <c r="D28" s="5">
        <f>'OCT-SUM'!D28+NOV!D28</f>
        <v>0</v>
      </c>
      <c r="E28" s="5">
        <f>'OCT-SUM'!E28+NOV!E28</f>
        <v>0</v>
      </c>
      <c r="F28" s="5">
        <f>'OCT-SUM'!F28+NOV!F28</f>
        <v>0</v>
      </c>
      <c r="G28" s="5">
        <f>'OCT-SUM'!G28+NOV!G28</f>
        <v>0</v>
      </c>
      <c r="H28" s="5">
        <f>'OCT-SUM'!H28+NOV!H28</f>
        <v>0</v>
      </c>
      <c r="I28" s="5">
        <f>'OCT-SUM'!I28+NOV!I28</f>
        <v>0</v>
      </c>
      <c r="J28" s="5">
        <f>'OCT-SUM'!J28+NOV!J28</f>
        <v>0</v>
      </c>
      <c r="K28" s="5">
        <f>'OCT-SUM'!K28+NOV!K28</f>
        <v>0</v>
      </c>
      <c r="L28" s="5">
        <f>'OCT-SUM'!L28+NOV!L28</f>
        <v>0</v>
      </c>
      <c r="M28" s="10">
        <f t="shared" si="1"/>
        <v>0</v>
      </c>
      <c r="N28" s="11">
        <f t="shared" si="0"/>
        <v>0</v>
      </c>
    </row>
    <row r="29" spans="1:14" ht="25.5" customHeight="1" x14ac:dyDescent="0.3">
      <c r="A29" s="25">
        <v>455</v>
      </c>
      <c r="B29" s="16" t="s">
        <v>11</v>
      </c>
      <c r="C29" s="5">
        <f>'OCT-SUM'!C29+NOV!C29</f>
        <v>0</v>
      </c>
      <c r="D29" s="5">
        <f>'OCT-SUM'!D29+NOV!D29</f>
        <v>0</v>
      </c>
      <c r="E29" s="5">
        <f>'OCT-SUM'!E29+NOV!E29</f>
        <v>0</v>
      </c>
      <c r="F29" s="5">
        <f>'OCT-SUM'!F29+NOV!F29</f>
        <v>0</v>
      </c>
      <c r="G29" s="5">
        <f>'OCT-SUM'!G29+NOV!G29</f>
        <v>0</v>
      </c>
      <c r="H29" s="5">
        <f>'OCT-SUM'!H29+NOV!H29</f>
        <v>0</v>
      </c>
      <c r="I29" s="5">
        <f>'OCT-SUM'!I29+NOV!I29</f>
        <v>0</v>
      </c>
      <c r="J29" s="5">
        <f>'OCT-SUM'!J29+NOV!J29</f>
        <v>0</v>
      </c>
      <c r="K29" s="5">
        <f>'OCT-SUM'!K29+NOV!K29</f>
        <v>0</v>
      </c>
      <c r="L29" s="5">
        <f>'OCT-SUM'!L29+NOV!L29</f>
        <v>0</v>
      </c>
      <c r="M29" s="10">
        <f t="shared" si="1"/>
        <v>0</v>
      </c>
      <c r="N29" s="11">
        <f t="shared" si="0"/>
        <v>0</v>
      </c>
    </row>
    <row r="30" spans="1:14" ht="19" x14ac:dyDescent="0.3">
      <c r="A30" s="25">
        <v>460</v>
      </c>
      <c r="B30" s="16" t="s">
        <v>16</v>
      </c>
      <c r="C30" s="5">
        <f>'OCT-SUM'!C30+NOV!C30</f>
        <v>0</v>
      </c>
      <c r="D30" s="5">
        <f>'OCT-SUM'!D30+NOV!D30</f>
        <v>15960</v>
      </c>
      <c r="E30" s="5">
        <f>'OCT-SUM'!E30+NOV!E30</f>
        <v>0</v>
      </c>
      <c r="F30" s="5">
        <f>'OCT-SUM'!F30+NOV!F30</f>
        <v>50250</v>
      </c>
      <c r="G30" s="5">
        <f>'OCT-SUM'!G30+NOV!G30</f>
        <v>0</v>
      </c>
      <c r="H30" s="5">
        <f>'OCT-SUM'!H30+NOV!H30</f>
        <v>0</v>
      </c>
      <c r="I30" s="5">
        <f>'OCT-SUM'!I30+NOV!I30</f>
        <v>0</v>
      </c>
      <c r="J30" s="5">
        <f>'OCT-SUM'!J30+NOV!J30</f>
        <v>0</v>
      </c>
      <c r="K30" s="5">
        <f>'OCT-SUM'!K30+NOV!K30</f>
        <v>0</v>
      </c>
      <c r="L30" s="5">
        <f>'OCT-SUM'!L30+NOV!L30</f>
        <v>0</v>
      </c>
      <c r="M30" s="10">
        <f t="shared" si="1"/>
        <v>66210</v>
      </c>
      <c r="N30" s="11">
        <f t="shared" si="0"/>
        <v>5.5876033829406905E-5</v>
      </c>
    </row>
    <row r="31" spans="1:14" ht="57" x14ac:dyDescent="0.3">
      <c r="A31" s="25">
        <v>465</v>
      </c>
      <c r="B31" s="16" t="s">
        <v>44</v>
      </c>
      <c r="C31" s="5">
        <f>'OCT-SUM'!C31+NOV!C31</f>
        <v>0</v>
      </c>
      <c r="D31" s="5">
        <f>'OCT-SUM'!D31+NOV!D31</f>
        <v>0</v>
      </c>
      <c r="E31" s="5">
        <f>'OCT-SUM'!E31+NOV!E31</f>
        <v>0</v>
      </c>
      <c r="F31" s="5">
        <f>'OCT-SUM'!F31+NOV!F31</f>
        <v>0</v>
      </c>
      <c r="G31" s="5">
        <f>'OCT-SUM'!G31+NOV!G31</f>
        <v>0</v>
      </c>
      <c r="H31" s="5">
        <f>'OCT-SUM'!H31+NOV!H31</f>
        <v>0</v>
      </c>
      <c r="I31" s="5">
        <f>'OCT-SUM'!I31+NOV!I31</f>
        <v>0</v>
      </c>
      <c r="J31" s="5">
        <f>'OCT-SUM'!J31+NOV!J31</f>
        <v>0</v>
      </c>
      <c r="K31" s="5">
        <f>'OCT-SUM'!K31+NOV!K31</f>
        <v>0</v>
      </c>
      <c r="L31" s="5">
        <f>'OCT-SUM'!L31+NOV!L31</f>
        <v>0</v>
      </c>
      <c r="M31" s="10">
        <f t="shared" si="1"/>
        <v>0</v>
      </c>
      <c r="N31" s="11">
        <f t="shared" si="0"/>
        <v>0</v>
      </c>
    </row>
    <row r="32" spans="1:14" ht="33.75" customHeight="1" x14ac:dyDescent="0.3">
      <c r="A32" s="25">
        <v>480</v>
      </c>
      <c r="B32" s="16" t="s">
        <v>10</v>
      </c>
      <c r="C32" s="5">
        <f>'OCT-SUM'!C32+NOV!C32</f>
        <v>0</v>
      </c>
      <c r="D32" s="5">
        <f>'OCT-SUM'!D32+NOV!D32</f>
        <v>46278</v>
      </c>
      <c r="E32" s="5">
        <f>'OCT-SUM'!E32+NOV!E32</f>
        <v>0</v>
      </c>
      <c r="F32" s="5">
        <f>'OCT-SUM'!F32+NOV!F32</f>
        <v>76359</v>
      </c>
      <c r="G32" s="5">
        <f>'OCT-SUM'!G32+NOV!G32</f>
        <v>0</v>
      </c>
      <c r="H32" s="5">
        <f>'OCT-SUM'!H32+NOV!H32</f>
        <v>0</v>
      </c>
      <c r="I32" s="5">
        <f>'OCT-SUM'!I32+NOV!I32</f>
        <v>0</v>
      </c>
      <c r="J32" s="5">
        <f>'OCT-SUM'!J32+NOV!J32</f>
        <v>0</v>
      </c>
      <c r="K32" s="5">
        <f>'OCT-SUM'!K32+NOV!K32</f>
        <v>0</v>
      </c>
      <c r="L32" s="5">
        <f>'OCT-SUM'!L32+NOV!L32</f>
        <v>0</v>
      </c>
      <c r="M32" s="10">
        <f t="shared" si="1"/>
        <v>122637</v>
      </c>
      <c r="N32" s="11">
        <f t="shared" si="0"/>
        <v>1.0349598490767218E-4</v>
      </c>
    </row>
    <row r="33" spans="1:17" ht="19" x14ac:dyDescent="0.3">
      <c r="A33" s="25">
        <v>485</v>
      </c>
      <c r="B33" s="16" t="s">
        <v>9</v>
      </c>
      <c r="C33" s="5">
        <f>'OCT-SUM'!C33+NOV!C33</f>
        <v>0</v>
      </c>
      <c r="D33" s="5">
        <f>'OCT-SUM'!D33+NOV!D33</f>
        <v>18226434</v>
      </c>
      <c r="E33" s="5">
        <f>'OCT-SUM'!E33+NOV!E33</f>
        <v>0</v>
      </c>
      <c r="F33" s="5">
        <f>'OCT-SUM'!F33+NOV!F33</f>
        <v>27925006</v>
      </c>
      <c r="G33" s="5">
        <f>'OCT-SUM'!G33+NOV!G33</f>
        <v>0</v>
      </c>
      <c r="H33" s="5">
        <f>'OCT-SUM'!H33+NOV!H33</f>
        <v>0</v>
      </c>
      <c r="I33" s="5">
        <f>'OCT-SUM'!I33+NOV!I33</f>
        <v>3106569</v>
      </c>
      <c r="J33" s="5">
        <f>'OCT-SUM'!J33+NOV!J33</f>
        <v>0</v>
      </c>
      <c r="K33" s="5">
        <f>'OCT-SUM'!K33+NOV!K33</f>
        <v>0</v>
      </c>
      <c r="L33" s="5">
        <f>'OCT-SUM'!L33+NOV!L33</f>
        <v>0</v>
      </c>
      <c r="M33" s="10">
        <f t="shared" si="1"/>
        <v>49258009</v>
      </c>
      <c r="N33" s="11">
        <f t="shared" si="0"/>
        <v>4.1569886380504906E-2</v>
      </c>
    </row>
    <row r="34" spans="1:17" ht="52.5" customHeight="1" x14ac:dyDescent="0.3">
      <c r="A34" s="25">
        <v>495</v>
      </c>
      <c r="B34" s="16" t="s">
        <v>8</v>
      </c>
      <c r="C34" s="5">
        <f>'OCT-SUM'!C34+NOV!C34</f>
        <v>0</v>
      </c>
      <c r="D34" s="5">
        <f>'OCT-SUM'!D34+NOV!D34</f>
        <v>265297</v>
      </c>
      <c r="E34" s="5">
        <f>'OCT-SUM'!E34+NOV!E34</f>
        <v>0</v>
      </c>
      <c r="F34" s="5">
        <f>'OCT-SUM'!F34+NOV!F34</f>
        <v>410076</v>
      </c>
      <c r="G34" s="5">
        <f>'OCT-SUM'!G34+NOV!G34</f>
        <v>0</v>
      </c>
      <c r="H34" s="5">
        <f>'OCT-SUM'!H34+NOV!H34</f>
        <v>0</v>
      </c>
      <c r="I34" s="5">
        <f>'OCT-SUM'!I34+NOV!I34</f>
        <v>0</v>
      </c>
      <c r="J34" s="5">
        <f>'OCT-SUM'!J34+NOV!J34</f>
        <v>0</v>
      </c>
      <c r="K34" s="5">
        <f>'OCT-SUM'!K34+NOV!K34</f>
        <v>0</v>
      </c>
      <c r="L34" s="5">
        <f>'OCT-SUM'!L34+NOV!L34</f>
        <v>0</v>
      </c>
      <c r="M34" s="10">
        <f t="shared" si="1"/>
        <v>675373</v>
      </c>
      <c r="N34" s="11">
        <f t="shared" si="0"/>
        <v>5.6996170662238377E-4</v>
      </c>
    </row>
    <row r="35" spans="1:17" ht="76" x14ac:dyDescent="0.3">
      <c r="A35" s="25">
        <v>496</v>
      </c>
      <c r="B35" s="16" t="s">
        <v>48</v>
      </c>
      <c r="C35" s="5">
        <f>'OCT-SUM'!C35+NOV!C35</f>
        <v>0</v>
      </c>
      <c r="D35" s="5">
        <f>'OCT-SUM'!D35+NOV!D35</f>
        <v>0</v>
      </c>
      <c r="E35" s="5">
        <f>'OCT-SUM'!E35+NOV!E35</f>
        <v>0</v>
      </c>
      <c r="F35" s="5">
        <f>'OCT-SUM'!F35+NOV!F35</f>
        <v>0</v>
      </c>
      <c r="G35" s="5">
        <f>'OCT-SUM'!G35+NOV!G35</f>
        <v>0</v>
      </c>
      <c r="H35" s="5">
        <f>'OCT-SUM'!H35+NOV!H35</f>
        <v>0</v>
      </c>
      <c r="I35" s="5">
        <f>'OCT-SUM'!I35+NOV!I35</f>
        <v>0</v>
      </c>
      <c r="J35" s="5">
        <f>'OCT-SUM'!J35+NOV!J35</f>
        <v>0</v>
      </c>
      <c r="K35" s="5">
        <f>'OCT-SUM'!K35+NOV!K35</f>
        <v>0</v>
      </c>
      <c r="L35" s="5">
        <f>'OCT-SUM'!L35+NOV!L35</f>
        <v>0</v>
      </c>
      <c r="M35" s="10">
        <f t="shared" si="1"/>
        <v>0</v>
      </c>
      <c r="N35" s="11">
        <f t="shared" si="0"/>
        <v>0</v>
      </c>
    </row>
    <row r="36" spans="1:17" ht="38" x14ac:dyDescent="0.3">
      <c r="A36" s="25">
        <v>498</v>
      </c>
      <c r="B36" s="16" t="s">
        <v>45</v>
      </c>
      <c r="C36" s="5">
        <f>'OCT-SUM'!C36+NOV!C36</f>
        <v>0</v>
      </c>
      <c r="D36" s="5">
        <f>'OCT-SUM'!D36+NOV!D36</f>
        <v>1500236</v>
      </c>
      <c r="E36" s="5">
        <f>'OCT-SUM'!E36+NOV!E36</f>
        <v>0</v>
      </c>
      <c r="F36" s="5">
        <f>'OCT-SUM'!F36+NOV!F36</f>
        <v>1368484</v>
      </c>
      <c r="G36" s="5">
        <f>'OCT-SUM'!G36+NOV!G36</f>
        <v>0</v>
      </c>
      <c r="H36" s="5">
        <f>'OCT-SUM'!H36+NOV!H36</f>
        <v>0</v>
      </c>
      <c r="I36" s="5">
        <f>'OCT-SUM'!I36+NOV!I36</f>
        <v>0</v>
      </c>
      <c r="J36" s="5">
        <f>'OCT-SUM'!J36+NOV!J36</f>
        <v>0</v>
      </c>
      <c r="K36" s="5">
        <f>'OCT-SUM'!K36+NOV!K36</f>
        <v>0</v>
      </c>
      <c r="L36" s="5">
        <f>'OCT-SUM'!L36+NOV!L36</f>
        <v>0</v>
      </c>
      <c r="M36" s="10">
        <f t="shared" si="1"/>
        <v>2868720</v>
      </c>
      <c r="N36" s="11">
        <f t="shared" si="0"/>
        <v>2.4209741091541486E-3</v>
      </c>
    </row>
    <row r="37" spans="1:17" ht="57" x14ac:dyDescent="0.3">
      <c r="A37" s="27" t="s">
        <v>7</v>
      </c>
      <c r="B37" s="19" t="s">
        <v>6</v>
      </c>
      <c r="C37" s="5">
        <f>'OCT-SUM'!C37+NOV!C37</f>
        <v>0</v>
      </c>
      <c r="D37" s="5">
        <f>'OCT-SUM'!D37+NOV!D37</f>
        <v>5165341</v>
      </c>
      <c r="E37" s="5">
        <f>'OCT-SUM'!E37+NOV!E37</f>
        <v>0</v>
      </c>
      <c r="F37" s="5">
        <f>'OCT-SUM'!F37+NOV!F37</f>
        <v>0</v>
      </c>
      <c r="G37" s="5">
        <f>'OCT-SUM'!G37+NOV!G37</f>
        <v>0</v>
      </c>
      <c r="H37" s="5">
        <f>'OCT-SUM'!H37+NOV!H37</f>
        <v>0</v>
      </c>
      <c r="I37" s="5">
        <f>'OCT-SUM'!I37+NOV!I37</f>
        <v>0</v>
      </c>
      <c r="J37" s="5">
        <f>'OCT-SUM'!J37+NOV!J37</f>
        <v>589529</v>
      </c>
      <c r="K37" s="5">
        <f>'OCT-SUM'!K37+NOV!K37</f>
        <v>85932</v>
      </c>
      <c r="L37" s="5">
        <f>'OCT-SUM'!L37+NOV!L37</f>
        <v>0</v>
      </c>
      <c r="M37" s="30">
        <f>SUM(C37:L37)</f>
        <v>5840802</v>
      </c>
      <c r="N37" s="11">
        <f t="shared" si="0"/>
        <v>4.9291776188320124E-3</v>
      </c>
      <c r="P37" s="3"/>
    </row>
    <row r="38" spans="1:17" ht="28.5" customHeight="1" x14ac:dyDescent="0.3">
      <c r="A38" s="28"/>
      <c r="B38" s="16" t="s">
        <v>50</v>
      </c>
      <c r="C38" s="5">
        <f>'OCT-SUM'!C38+NOV!C38</f>
        <v>0</v>
      </c>
      <c r="D38" s="5">
        <f>'OCT-SUM'!D38+NOV!D38</f>
        <v>0</v>
      </c>
      <c r="E38" s="5">
        <f>'OCT-SUM'!E38+NOV!E38</f>
        <v>0</v>
      </c>
      <c r="F38" s="5">
        <f>'OCT-SUM'!F38+NOV!F38</f>
        <v>0</v>
      </c>
      <c r="G38" s="5">
        <f>'OCT-SUM'!G38+NOV!G38</f>
        <v>0</v>
      </c>
      <c r="H38" s="5">
        <f>'OCT-SUM'!H38+NOV!H38</f>
        <v>0</v>
      </c>
      <c r="I38" s="5">
        <f>'OCT-SUM'!I38+NOV!I38</f>
        <v>0</v>
      </c>
      <c r="J38" s="5">
        <f>'OCT-SUM'!J38+NOV!J38</f>
        <v>86525580</v>
      </c>
      <c r="K38" s="5">
        <f>'OCT-SUM'!K38+NOV!K38</f>
        <v>17119959</v>
      </c>
      <c r="L38" s="5">
        <f>'OCT-SUM'!L38+NOV!L38</f>
        <v>0</v>
      </c>
      <c r="M38" s="47">
        <f>SUM(C38:L38)</f>
        <v>103645539</v>
      </c>
      <c r="N38" s="11">
        <f t="shared" si="0"/>
        <v>8.7468685144707944E-2</v>
      </c>
      <c r="P38" s="3"/>
    </row>
    <row r="39" spans="1:17" ht="25.5" customHeight="1" thickBot="1" x14ac:dyDescent="0.35">
      <c r="A39" s="28"/>
      <c r="B39" s="19" t="s">
        <v>5</v>
      </c>
      <c r="C39" s="59">
        <f>'OCT-SUM'!C39+NOV!C39</f>
        <v>0</v>
      </c>
      <c r="D39" s="59">
        <f>'OCT-SUM'!D39+NOV!D39</f>
        <v>0</v>
      </c>
      <c r="E39" s="59">
        <f>'OCT-SUM'!E39+NOV!E39</f>
        <v>0</v>
      </c>
      <c r="F39" s="59">
        <f>'OCT-SUM'!F39+NOV!F39</f>
        <v>0</v>
      </c>
      <c r="G39" s="59">
        <f>'OCT-SUM'!G39+NOV!G39</f>
        <v>0</v>
      </c>
      <c r="H39" s="59">
        <f>'OCT-SUM'!H39+NOV!H39</f>
        <v>0</v>
      </c>
      <c r="I39" s="59">
        <f>'OCT-SUM'!I39+NOV!I39</f>
        <v>0</v>
      </c>
      <c r="J39" s="59">
        <f>'OCT-SUM'!J39+NOV!J39</f>
        <v>0</v>
      </c>
      <c r="K39" s="59">
        <f>'OCT-SUM'!K39+NOV!K39</f>
        <v>13234</v>
      </c>
      <c r="L39" s="63">
        <f>'OCT-SUM'!L39+NOV!L39</f>
        <v>0</v>
      </c>
      <c r="M39" s="58">
        <f>SUM(C39:L39)</f>
        <v>13234</v>
      </c>
      <c r="N39" s="60">
        <f t="shared" si="0"/>
        <v>1.1168455394930841E-5</v>
      </c>
      <c r="P39" s="2"/>
      <c r="Q39" s="3"/>
    </row>
    <row r="40" spans="1:17" s="31" customFormat="1" ht="27" customHeight="1" thickTop="1" thickBot="1" x14ac:dyDescent="0.35">
      <c r="A40" s="114" t="s">
        <v>4</v>
      </c>
      <c r="B40" s="115"/>
      <c r="C40" s="41">
        <f>SUM(C4:C39)</f>
        <v>7336140</v>
      </c>
      <c r="D40" s="41">
        <f>SUM(D4:D39)</f>
        <v>432319093</v>
      </c>
      <c r="E40" s="41">
        <f t="shared" ref="E40:M40" si="2">SUM(E4:E39)</f>
        <v>12190018</v>
      </c>
      <c r="F40" s="41">
        <f t="shared" si="2"/>
        <v>519179498</v>
      </c>
      <c r="G40" s="41">
        <f>SUM(G4:G39)</f>
        <v>37104340</v>
      </c>
      <c r="H40" s="41">
        <f t="shared" si="2"/>
        <v>24556.720000000001</v>
      </c>
      <c r="I40" s="41">
        <f t="shared" si="2"/>
        <v>41999742.75</v>
      </c>
      <c r="J40" s="41">
        <f t="shared" si="2"/>
        <v>111170256</v>
      </c>
      <c r="K40" s="41">
        <f t="shared" si="2"/>
        <v>22044874</v>
      </c>
      <c r="L40" s="41">
        <f t="shared" si="2"/>
        <v>1576000</v>
      </c>
      <c r="M40" s="41">
        <f t="shared" si="2"/>
        <v>1184944518.47</v>
      </c>
      <c r="N40" s="51">
        <f t="shared" si="0"/>
        <v>1</v>
      </c>
      <c r="O40" s="62"/>
    </row>
    <row r="41" spans="1:17" ht="6" customHeight="1" thickBot="1" x14ac:dyDescent="0.3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P41" s="3"/>
    </row>
    <row r="42" spans="1:17" ht="22.5" customHeight="1" thickTop="1" thickBot="1" x14ac:dyDescent="0.35">
      <c r="A42" s="116" t="s">
        <v>3</v>
      </c>
      <c r="B42" s="117"/>
      <c r="C42" s="38">
        <f>'OCT-SUM'!C42+NOV!C42</f>
        <v>331925495.97876197</v>
      </c>
      <c r="D42" s="38">
        <f>'OCT-SUM'!D42+NOV!D42</f>
        <v>1040563282.252975</v>
      </c>
      <c r="E42" s="38">
        <f>'OCT-SUM'!E42+NOV!E42</f>
        <v>533061238.75356334</v>
      </c>
      <c r="F42" s="38">
        <f>'OCT-SUM'!F42+NOV!F42</f>
        <v>711078962.04977369</v>
      </c>
      <c r="G42" s="38">
        <f>'OCT-SUM'!G42+NOV!G42</f>
        <v>194903835.17298976</v>
      </c>
      <c r="H42" s="38">
        <f>'OCT-SUM'!H42+NOV!H42</f>
        <v>24955411.154412091</v>
      </c>
      <c r="I42" s="38">
        <f>'OCT-SUM'!I42+NOV!I42</f>
        <v>286966388.47897321</v>
      </c>
      <c r="J42" s="38">
        <f>'OCT-SUM'!J42+NOV!J42</f>
        <v>0</v>
      </c>
      <c r="K42" s="38">
        <f>'OCT-SUM'!K42+NOV!K42</f>
        <v>0</v>
      </c>
      <c r="L42" s="38">
        <f>'OCT-SUM'!L42+NOV!L42</f>
        <v>15321496.423524333</v>
      </c>
      <c r="M42" s="38">
        <f>'OCT-SUM'!M42+NOV!M42</f>
        <v>3917057191.8284011</v>
      </c>
      <c r="N42" s="37"/>
    </row>
    <row r="43" spans="1:17" s="31" customFormat="1" ht="21" thickTop="1" thickBot="1" x14ac:dyDescent="0.35">
      <c r="A43" s="134" t="s">
        <v>2</v>
      </c>
      <c r="B43" s="135"/>
      <c r="C43" s="43">
        <f>C40/C42</f>
        <v>2.2101767079891321E-2</v>
      </c>
      <c r="D43" s="43">
        <f t="shared" ref="D43:L43" si="3">D40/D42</f>
        <v>0.41546641167653403</v>
      </c>
      <c r="E43" s="43">
        <f t="shared" si="3"/>
        <v>2.2867950460069938E-2</v>
      </c>
      <c r="F43" s="43">
        <f>F40/F42</f>
        <v>0.73012917792336374</v>
      </c>
      <c r="G43" s="43">
        <f t="shared" si="3"/>
        <v>0.19037254945274679</v>
      </c>
      <c r="H43" s="43">
        <f t="shared" si="3"/>
        <v>9.8402385951707307E-4</v>
      </c>
      <c r="I43" s="43">
        <f t="shared" si="3"/>
        <v>0.14635770750928007</v>
      </c>
      <c r="J43" s="43" t="e">
        <f t="shared" si="3"/>
        <v>#DIV/0!</v>
      </c>
      <c r="K43" s="43" t="e">
        <f t="shared" si="3"/>
        <v>#DIV/0!</v>
      </c>
      <c r="L43" s="43">
        <f t="shared" si="3"/>
        <v>0.1028620153303198</v>
      </c>
      <c r="M43" s="43">
        <f>M40/M42</f>
        <v>0.30250886327163695</v>
      </c>
      <c r="N43" s="44"/>
    </row>
    <row r="44" spans="1:17" x14ac:dyDescent="0.2">
      <c r="M44" s="64"/>
    </row>
    <row r="45" spans="1:17" x14ac:dyDescent="0.2">
      <c r="D45" s="2"/>
      <c r="M45" s="2"/>
    </row>
    <row r="46" spans="1:17" x14ac:dyDescent="0.2">
      <c r="D46" s="3"/>
      <c r="M46" s="3"/>
    </row>
    <row r="47" spans="1:17" x14ac:dyDescent="0.2">
      <c r="M47" s="2"/>
    </row>
    <row r="50" spans="13:13" x14ac:dyDescent="0.2">
      <c r="M50" s="3"/>
    </row>
  </sheetData>
  <mergeCells count="9">
    <mergeCell ref="A40:B40"/>
    <mergeCell ref="A42:B42"/>
    <mergeCell ref="A43:B43"/>
    <mergeCell ref="A1:N1"/>
    <mergeCell ref="A2:A3"/>
    <mergeCell ref="B2:B3"/>
    <mergeCell ref="C2:L2"/>
    <mergeCell ref="M2:M3"/>
    <mergeCell ref="N2:N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35" workbookViewId="0">
      <pane xSplit="1" ySplit="8" topLeftCell="G43" activePane="topRight" state="frozen"/>
      <selection activeCell="A35" sqref="A35"/>
      <selection pane="topRight" activeCell="N37" sqref="N37"/>
      <selection pane="bottomLeft" activeCell="A43" sqref="A43"/>
      <selection pane="bottomRight"/>
    </sheetView>
  </sheetViews>
  <sheetFormatPr baseColWidth="10" defaultColWidth="8.83203125" defaultRowHeight="14" x14ac:dyDescent="0.2"/>
  <cols>
    <col min="1" max="1" width="11.83203125" style="29" customWidth="1"/>
    <col min="2" max="2" width="25.5" style="1" customWidth="1"/>
    <col min="3" max="3" width="15.5" style="2" customWidth="1"/>
    <col min="4" max="4" width="20" style="1" customWidth="1"/>
    <col min="5" max="5" width="17.1640625" style="1" bestFit="1" customWidth="1"/>
    <col min="6" max="6" width="20" style="1" customWidth="1"/>
    <col min="7" max="7" width="20.6640625" style="1" customWidth="1"/>
    <col min="8" max="8" width="18.1640625" style="1" customWidth="1"/>
    <col min="9" max="9" width="18.83203125" style="1" customWidth="1"/>
    <col min="10" max="11" width="17.33203125" style="1" customWidth="1"/>
    <col min="12" max="12" width="15.33203125" style="1" bestFit="1" customWidth="1"/>
    <col min="13" max="13" width="16.83203125" style="1" bestFit="1" customWidth="1"/>
    <col min="14" max="14" width="16.33203125" style="1" customWidth="1"/>
    <col min="15" max="15" width="12.5" style="1" bestFit="1" customWidth="1"/>
    <col min="16" max="17" width="14.5" style="1" bestFit="1" customWidth="1"/>
    <col min="18" max="16384" width="8.83203125" style="1"/>
  </cols>
  <sheetData>
    <row r="1" spans="1:14" ht="27" thickBot="1" x14ac:dyDescent="0.4">
      <c r="A1" s="131" t="s">
        <v>87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25" thickBot="1" x14ac:dyDescent="0.4">
      <c r="A2" s="121" t="s">
        <v>36</v>
      </c>
      <c r="B2" s="123" t="s">
        <v>35</v>
      </c>
      <c r="C2" s="142" t="s">
        <v>34</v>
      </c>
      <c r="D2" s="143"/>
      <c r="E2" s="143"/>
      <c r="F2" s="143"/>
      <c r="G2" s="143"/>
      <c r="H2" s="143"/>
      <c r="I2" s="143"/>
      <c r="J2" s="143"/>
      <c r="K2" s="143"/>
      <c r="L2" s="143"/>
      <c r="M2" s="127" t="s">
        <v>4</v>
      </c>
      <c r="N2" s="129" t="s">
        <v>30</v>
      </c>
    </row>
    <row r="3" spans="1:14" s="57" customFormat="1" ht="59" thickTop="1" thickBot="1" x14ac:dyDescent="0.35">
      <c r="A3" s="122"/>
      <c r="B3" s="124"/>
      <c r="C3" s="54" t="s">
        <v>1</v>
      </c>
      <c r="D3" s="55" t="s">
        <v>59</v>
      </c>
      <c r="E3" s="55" t="s">
        <v>37</v>
      </c>
      <c r="F3" s="55" t="s">
        <v>38</v>
      </c>
      <c r="G3" s="55" t="s">
        <v>46</v>
      </c>
      <c r="H3" s="55" t="s">
        <v>33</v>
      </c>
      <c r="I3" s="56" t="s">
        <v>32</v>
      </c>
      <c r="J3" s="55" t="s">
        <v>31</v>
      </c>
      <c r="K3" s="56" t="s">
        <v>52</v>
      </c>
      <c r="L3" s="56" t="s">
        <v>51</v>
      </c>
      <c r="M3" s="128"/>
      <c r="N3" s="130"/>
    </row>
    <row r="4" spans="1:14" ht="24.75" customHeight="1" x14ac:dyDescent="0.3">
      <c r="A4" s="24">
        <v>110</v>
      </c>
      <c r="B4" s="4" t="s">
        <v>29</v>
      </c>
      <c r="C4" s="5">
        <v>0</v>
      </c>
      <c r="D4" s="6">
        <v>163722</v>
      </c>
      <c r="E4" s="6">
        <v>0</v>
      </c>
      <c r="F4" s="7">
        <v>147435</v>
      </c>
      <c r="G4" s="8">
        <v>0</v>
      </c>
      <c r="H4" s="8">
        <v>0</v>
      </c>
      <c r="I4" s="13">
        <v>0</v>
      </c>
      <c r="J4" s="8">
        <v>0</v>
      </c>
      <c r="K4" s="9">
        <v>1649</v>
      </c>
      <c r="L4" s="9">
        <v>0</v>
      </c>
      <c r="M4" s="10">
        <f>SUM(C4:L4)</f>
        <v>312806</v>
      </c>
      <c r="N4" s="11">
        <f t="shared" ref="N4:N40" si="0">M4/$M$40</f>
        <v>3.6628051089106174E-4</v>
      </c>
    </row>
    <row r="5" spans="1:14" ht="24.75" customHeight="1" x14ac:dyDescent="0.3">
      <c r="A5" s="25">
        <v>111</v>
      </c>
      <c r="B5" s="12" t="s">
        <v>28</v>
      </c>
      <c r="C5" s="5">
        <v>42280</v>
      </c>
      <c r="D5" s="14">
        <v>5556058</v>
      </c>
      <c r="E5" s="6">
        <v>69762</v>
      </c>
      <c r="F5" s="13">
        <v>13387051</v>
      </c>
      <c r="G5" s="13">
        <v>1318887</v>
      </c>
      <c r="H5" s="8">
        <v>0</v>
      </c>
      <c r="I5" s="13">
        <v>2762047</v>
      </c>
      <c r="J5" s="13">
        <v>850901</v>
      </c>
      <c r="K5" s="48">
        <v>170207</v>
      </c>
      <c r="L5" s="9">
        <v>4000</v>
      </c>
      <c r="M5" s="10">
        <f t="shared" ref="M5:M39" si="1">SUM(C5:L5)</f>
        <v>24161193</v>
      </c>
      <c r="N5" s="11">
        <f t="shared" si="0"/>
        <v>2.8291574061167446E-2</v>
      </c>
    </row>
    <row r="6" spans="1:14" ht="38" x14ac:dyDescent="0.3">
      <c r="A6" s="25">
        <v>112</v>
      </c>
      <c r="B6" s="12" t="s">
        <v>27</v>
      </c>
      <c r="C6" s="5">
        <v>0</v>
      </c>
      <c r="D6" s="13">
        <v>73980</v>
      </c>
      <c r="E6" s="6">
        <v>0</v>
      </c>
      <c r="F6" s="15">
        <v>73382</v>
      </c>
      <c r="G6" s="13">
        <v>5734</v>
      </c>
      <c r="H6" s="8">
        <v>0</v>
      </c>
      <c r="I6" s="13">
        <v>45332</v>
      </c>
      <c r="J6" s="13">
        <v>3699</v>
      </c>
      <c r="K6" s="48">
        <v>740</v>
      </c>
      <c r="L6" s="9">
        <v>0</v>
      </c>
      <c r="M6" s="10">
        <f t="shared" si="1"/>
        <v>202867</v>
      </c>
      <c r="N6" s="11">
        <f t="shared" si="0"/>
        <v>2.3754732454919989E-4</v>
      </c>
    </row>
    <row r="7" spans="1:14" ht="38" x14ac:dyDescent="0.3">
      <c r="A7" s="25">
        <v>113</v>
      </c>
      <c r="B7" s="12" t="s">
        <v>26</v>
      </c>
      <c r="C7" s="5">
        <v>0</v>
      </c>
      <c r="D7" s="13">
        <v>0</v>
      </c>
      <c r="E7" s="6">
        <v>0</v>
      </c>
      <c r="F7" s="13">
        <v>0</v>
      </c>
      <c r="G7" s="13">
        <v>0</v>
      </c>
      <c r="H7" s="8">
        <v>0</v>
      </c>
      <c r="I7" s="13">
        <v>0</v>
      </c>
      <c r="J7" s="13">
        <v>0</v>
      </c>
      <c r="K7" s="48">
        <v>0</v>
      </c>
      <c r="L7" s="9">
        <v>0</v>
      </c>
      <c r="M7" s="10">
        <f t="shared" si="1"/>
        <v>0</v>
      </c>
      <c r="N7" s="11">
        <f t="shared" si="0"/>
        <v>0</v>
      </c>
    </row>
    <row r="8" spans="1:14" ht="27" customHeight="1" x14ac:dyDescent="0.3">
      <c r="A8" s="25">
        <v>140</v>
      </c>
      <c r="B8" s="12" t="s">
        <v>25</v>
      </c>
      <c r="C8" s="5">
        <v>0</v>
      </c>
      <c r="D8" s="13">
        <v>3740883</v>
      </c>
      <c r="E8" s="6">
        <v>0</v>
      </c>
      <c r="F8" s="13">
        <v>4169694</v>
      </c>
      <c r="G8" s="13">
        <v>351016</v>
      </c>
      <c r="H8" s="8">
        <v>0</v>
      </c>
      <c r="I8" s="13">
        <v>1677000</v>
      </c>
      <c r="J8" s="13">
        <v>226464</v>
      </c>
      <c r="K8" s="48">
        <v>45300</v>
      </c>
      <c r="L8" s="9">
        <v>1000</v>
      </c>
      <c r="M8" s="10">
        <f t="shared" si="1"/>
        <v>10211357</v>
      </c>
      <c r="N8" s="11">
        <f t="shared" si="0"/>
        <v>1.1956999094809625E-2</v>
      </c>
    </row>
    <row r="9" spans="1:14" ht="37.5" customHeight="1" x14ac:dyDescent="0.3">
      <c r="A9" s="25">
        <v>300</v>
      </c>
      <c r="B9" s="16" t="s">
        <v>24</v>
      </c>
      <c r="C9" s="5">
        <v>0</v>
      </c>
      <c r="D9" s="13">
        <v>0</v>
      </c>
      <c r="E9" s="6">
        <v>0</v>
      </c>
      <c r="F9" s="13">
        <v>0</v>
      </c>
      <c r="G9" s="13">
        <v>0</v>
      </c>
      <c r="H9" s="8">
        <v>0</v>
      </c>
      <c r="I9" s="13">
        <v>0</v>
      </c>
      <c r="J9" s="13">
        <v>0</v>
      </c>
      <c r="K9" s="48">
        <v>0</v>
      </c>
      <c r="L9" s="9">
        <v>0</v>
      </c>
      <c r="M9" s="10">
        <f t="shared" si="1"/>
        <v>0</v>
      </c>
      <c r="N9" s="11">
        <f t="shared" si="0"/>
        <v>0</v>
      </c>
    </row>
    <row r="10" spans="1:14" ht="38" x14ac:dyDescent="0.3">
      <c r="A10" s="25">
        <v>310</v>
      </c>
      <c r="B10" s="12" t="s">
        <v>88</v>
      </c>
      <c r="C10" s="5">
        <v>0</v>
      </c>
      <c r="D10" s="13">
        <v>203163380</v>
      </c>
      <c r="E10" s="6">
        <v>0</v>
      </c>
      <c r="F10" s="13">
        <v>545468722</v>
      </c>
      <c r="G10" s="13">
        <v>3443372</v>
      </c>
      <c r="H10" s="8">
        <v>0</v>
      </c>
      <c r="I10" s="13">
        <v>0</v>
      </c>
      <c r="J10" s="13">
        <v>34333446</v>
      </c>
      <c r="K10" s="48">
        <v>6866719</v>
      </c>
      <c r="L10" s="9">
        <v>0</v>
      </c>
      <c r="M10" s="10">
        <f t="shared" si="1"/>
        <v>793275639</v>
      </c>
      <c r="N10" s="11">
        <f t="shared" si="0"/>
        <v>0.92888693417119061</v>
      </c>
    </row>
    <row r="11" spans="1:14" ht="33" customHeight="1" x14ac:dyDescent="0.3">
      <c r="A11" s="25">
        <v>320</v>
      </c>
      <c r="B11" s="12" t="s">
        <v>61</v>
      </c>
      <c r="C11" s="5">
        <v>0</v>
      </c>
      <c r="D11" s="13">
        <v>2929943</v>
      </c>
      <c r="E11" s="6">
        <v>0</v>
      </c>
      <c r="F11" s="13">
        <v>1174584</v>
      </c>
      <c r="G11" s="13">
        <v>0</v>
      </c>
      <c r="H11" s="8">
        <v>0</v>
      </c>
      <c r="I11" s="13">
        <v>8776</v>
      </c>
      <c r="J11" s="13">
        <v>0</v>
      </c>
      <c r="K11" s="48">
        <v>0</v>
      </c>
      <c r="L11" s="9">
        <v>0</v>
      </c>
      <c r="M11" s="10">
        <f t="shared" si="1"/>
        <v>4113303</v>
      </c>
      <c r="N11" s="11">
        <f t="shared" si="0"/>
        <v>4.8164764240127651E-3</v>
      </c>
    </row>
    <row r="12" spans="1:14" ht="38" x14ac:dyDescent="0.3">
      <c r="A12" s="25">
        <v>321</v>
      </c>
      <c r="B12" s="12" t="s">
        <v>21</v>
      </c>
      <c r="C12" s="5">
        <v>0</v>
      </c>
      <c r="D12" s="13">
        <v>2321008</v>
      </c>
      <c r="E12" s="6">
        <v>0</v>
      </c>
      <c r="F12" s="13">
        <v>1096120</v>
      </c>
      <c r="G12" s="13">
        <v>0</v>
      </c>
      <c r="H12" s="8">
        <v>0</v>
      </c>
      <c r="I12" s="13">
        <v>0</v>
      </c>
      <c r="J12" s="13">
        <v>0</v>
      </c>
      <c r="K12" s="48">
        <v>0</v>
      </c>
      <c r="L12" s="9">
        <v>0</v>
      </c>
      <c r="M12" s="10">
        <f t="shared" si="1"/>
        <v>3417128</v>
      </c>
      <c r="N12" s="11">
        <f t="shared" si="0"/>
        <v>4.0012895840238101E-3</v>
      </c>
    </row>
    <row r="13" spans="1:14" ht="39" customHeight="1" x14ac:dyDescent="0.3">
      <c r="A13" s="25">
        <v>322</v>
      </c>
      <c r="B13" s="12" t="s">
        <v>20</v>
      </c>
      <c r="C13" s="5">
        <v>0</v>
      </c>
      <c r="D13" s="13">
        <v>0</v>
      </c>
      <c r="E13" s="6">
        <v>0</v>
      </c>
      <c r="F13" s="13">
        <v>34459</v>
      </c>
      <c r="G13" s="13">
        <v>0</v>
      </c>
      <c r="H13" s="8">
        <v>0</v>
      </c>
      <c r="I13" s="13">
        <v>0</v>
      </c>
      <c r="J13" s="13">
        <v>0</v>
      </c>
      <c r="K13" s="48">
        <v>0</v>
      </c>
      <c r="L13" s="9">
        <v>0</v>
      </c>
      <c r="M13" s="10">
        <f t="shared" si="1"/>
        <v>34459</v>
      </c>
      <c r="N13" s="11">
        <f t="shared" si="0"/>
        <v>4.0349801873349923E-5</v>
      </c>
    </row>
    <row r="14" spans="1:14" ht="38" x14ac:dyDescent="0.3">
      <c r="A14" s="25">
        <v>325</v>
      </c>
      <c r="B14" s="12" t="s">
        <v>39</v>
      </c>
      <c r="C14" s="5">
        <v>0</v>
      </c>
      <c r="D14" s="13">
        <v>234385</v>
      </c>
      <c r="E14" s="6">
        <v>0</v>
      </c>
      <c r="F14" s="13">
        <v>232111</v>
      </c>
      <c r="G14" s="13">
        <v>0</v>
      </c>
      <c r="H14" s="8">
        <v>2.66</v>
      </c>
      <c r="I14" s="13">
        <v>141095</v>
      </c>
      <c r="J14" s="13">
        <v>0</v>
      </c>
      <c r="K14" s="48">
        <v>0</v>
      </c>
      <c r="L14" s="9">
        <v>0</v>
      </c>
      <c r="M14" s="10">
        <f t="shared" si="1"/>
        <v>607593.65999999992</v>
      </c>
      <c r="N14" s="11">
        <f t="shared" si="0"/>
        <v>7.1146242782737558E-4</v>
      </c>
    </row>
    <row r="15" spans="1:14" ht="33" customHeight="1" x14ac:dyDescent="0.3">
      <c r="A15" s="25">
        <v>330</v>
      </c>
      <c r="B15" s="16" t="s">
        <v>19</v>
      </c>
      <c r="C15" s="5">
        <v>0</v>
      </c>
      <c r="D15" s="13">
        <v>6068760</v>
      </c>
      <c r="E15" s="6">
        <v>0</v>
      </c>
      <c r="F15" s="13">
        <v>0</v>
      </c>
      <c r="G15" s="13">
        <v>0</v>
      </c>
      <c r="H15" s="8">
        <v>0</v>
      </c>
      <c r="I15" s="13">
        <v>0</v>
      </c>
      <c r="J15" s="13">
        <v>0</v>
      </c>
      <c r="K15" s="48">
        <v>0</v>
      </c>
      <c r="L15" s="9">
        <v>0</v>
      </c>
      <c r="M15" s="10">
        <f t="shared" si="1"/>
        <v>6068760</v>
      </c>
      <c r="N15" s="11">
        <f t="shared" si="0"/>
        <v>7.1062208310430103E-3</v>
      </c>
    </row>
    <row r="16" spans="1:14" ht="38" x14ac:dyDescent="0.3">
      <c r="A16" s="25">
        <v>331</v>
      </c>
      <c r="B16" s="16" t="s">
        <v>42</v>
      </c>
      <c r="C16" s="5">
        <v>0</v>
      </c>
      <c r="D16" s="13">
        <v>0</v>
      </c>
      <c r="E16" s="6">
        <v>0</v>
      </c>
      <c r="F16" s="13">
        <v>0</v>
      </c>
      <c r="G16" s="13">
        <v>0</v>
      </c>
      <c r="H16" s="8">
        <v>0</v>
      </c>
      <c r="I16" s="13">
        <v>0</v>
      </c>
      <c r="J16" s="13">
        <v>0</v>
      </c>
      <c r="K16" s="48">
        <v>0</v>
      </c>
      <c r="L16" s="9">
        <v>0</v>
      </c>
      <c r="M16" s="10">
        <f t="shared" si="1"/>
        <v>0</v>
      </c>
      <c r="N16" s="11">
        <f t="shared" si="0"/>
        <v>0</v>
      </c>
    </row>
    <row r="17" spans="1:14" ht="28.5" customHeight="1" x14ac:dyDescent="0.3">
      <c r="A17" s="25">
        <v>340</v>
      </c>
      <c r="B17" s="16" t="s">
        <v>18</v>
      </c>
      <c r="C17" s="5">
        <v>0</v>
      </c>
      <c r="D17" s="13">
        <v>209317</v>
      </c>
      <c r="E17" s="6">
        <v>0</v>
      </c>
      <c r="F17" s="18">
        <v>221386</v>
      </c>
      <c r="G17" s="13">
        <v>0</v>
      </c>
      <c r="H17" s="8">
        <v>0</v>
      </c>
      <c r="I17" s="13">
        <v>7429</v>
      </c>
      <c r="J17" s="13">
        <v>0</v>
      </c>
      <c r="K17" s="48">
        <v>0</v>
      </c>
      <c r="L17" s="9">
        <v>0</v>
      </c>
      <c r="M17" s="10">
        <f t="shared" si="1"/>
        <v>438132</v>
      </c>
      <c r="N17" s="11">
        <f t="shared" si="0"/>
        <v>5.1303112087914768E-4</v>
      </c>
    </row>
    <row r="18" spans="1:14" ht="38" x14ac:dyDescent="0.3">
      <c r="A18" s="25">
        <v>350</v>
      </c>
      <c r="B18" s="16" t="s">
        <v>17</v>
      </c>
      <c r="C18" s="5">
        <v>0</v>
      </c>
      <c r="D18" s="13">
        <v>0</v>
      </c>
      <c r="E18" s="6">
        <v>0</v>
      </c>
      <c r="F18" s="18">
        <v>0</v>
      </c>
      <c r="G18" s="13">
        <v>0</v>
      </c>
      <c r="H18" s="8">
        <v>0</v>
      </c>
      <c r="I18" s="13">
        <v>0</v>
      </c>
      <c r="J18" s="13">
        <v>0</v>
      </c>
      <c r="K18" s="48">
        <v>0</v>
      </c>
      <c r="L18" s="9">
        <v>0</v>
      </c>
      <c r="M18" s="10">
        <f t="shared" si="1"/>
        <v>0</v>
      </c>
      <c r="N18" s="11">
        <f t="shared" si="0"/>
        <v>0</v>
      </c>
    </row>
    <row r="19" spans="1:14" ht="57" x14ac:dyDescent="0.3">
      <c r="A19" s="25">
        <v>360</v>
      </c>
      <c r="B19" s="16" t="s">
        <v>83</v>
      </c>
      <c r="C19" s="5">
        <v>0</v>
      </c>
      <c r="D19" s="13">
        <v>0</v>
      </c>
      <c r="E19" s="6">
        <v>0</v>
      </c>
      <c r="F19" s="18">
        <v>0</v>
      </c>
      <c r="G19" s="13">
        <v>0</v>
      </c>
      <c r="H19" s="8">
        <v>0</v>
      </c>
      <c r="I19" s="13">
        <v>0</v>
      </c>
      <c r="J19" s="13">
        <v>0</v>
      </c>
      <c r="K19" s="48">
        <v>0</v>
      </c>
      <c r="L19" s="9">
        <v>0</v>
      </c>
      <c r="M19" s="10">
        <f t="shared" si="1"/>
        <v>0</v>
      </c>
      <c r="N19" s="11">
        <f t="shared" si="0"/>
        <v>0</v>
      </c>
    </row>
    <row r="20" spans="1:14" ht="38" x14ac:dyDescent="0.3">
      <c r="A20" s="25">
        <v>370</v>
      </c>
      <c r="B20" s="16" t="s">
        <v>15</v>
      </c>
      <c r="C20" s="5">
        <v>0</v>
      </c>
      <c r="D20" s="13">
        <v>0</v>
      </c>
      <c r="E20" s="6">
        <v>0</v>
      </c>
      <c r="F20" s="18">
        <v>0</v>
      </c>
      <c r="G20" s="13">
        <v>0</v>
      </c>
      <c r="H20" s="8">
        <v>0</v>
      </c>
      <c r="I20" s="13">
        <v>0</v>
      </c>
      <c r="J20" s="13">
        <v>0</v>
      </c>
      <c r="K20" s="48">
        <v>0</v>
      </c>
      <c r="L20" s="9">
        <v>0</v>
      </c>
      <c r="M20" s="10">
        <f t="shared" si="1"/>
        <v>0</v>
      </c>
      <c r="N20" s="11">
        <f t="shared" si="0"/>
        <v>0</v>
      </c>
    </row>
    <row r="21" spans="1:14" ht="57" x14ac:dyDescent="0.3">
      <c r="A21" s="25">
        <v>381</v>
      </c>
      <c r="B21" s="16" t="s">
        <v>14</v>
      </c>
      <c r="C21" s="5">
        <v>0</v>
      </c>
      <c r="D21" s="13">
        <v>0</v>
      </c>
      <c r="E21" s="6">
        <v>0</v>
      </c>
      <c r="F21" s="18">
        <v>0</v>
      </c>
      <c r="G21" s="13">
        <v>0</v>
      </c>
      <c r="H21" s="8">
        <v>0</v>
      </c>
      <c r="I21" s="13">
        <v>0</v>
      </c>
      <c r="J21" s="13">
        <v>0</v>
      </c>
      <c r="K21" s="48">
        <v>0</v>
      </c>
      <c r="L21" s="9">
        <v>0</v>
      </c>
      <c r="M21" s="10">
        <f t="shared" si="1"/>
        <v>0</v>
      </c>
      <c r="N21" s="11">
        <f t="shared" si="0"/>
        <v>0</v>
      </c>
    </row>
    <row r="22" spans="1:14" ht="38" x14ac:dyDescent="0.3">
      <c r="A22" s="26">
        <v>405</v>
      </c>
      <c r="B22" s="19" t="s">
        <v>47</v>
      </c>
      <c r="C22" s="5">
        <v>0</v>
      </c>
      <c r="D22" s="13">
        <v>0</v>
      </c>
      <c r="E22" s="6">
        <v>0</v>
      </c>
      <c r="F22" s="18">
        <v>0</v>
      </c>
      <c r="G22" s="13">
        <v>0</v>
      </c>
      <c r="H22" s="8">
        <v>0</v>
      </c>
      <c r="I22" s="13">
        <v>0</v>
      </c>
      <c r="J22" s="13">
        <v>0</v>
      </c>
      <c r="K22" s="48">
        <v>0</v>
      </c>
      <c r="L22" s="9">
        <v>0</v>
      </c>
      <c r="M22" s="10">
        <f t="shared" si="1"/>
        <v>0</v>
      </c>
      <c r="N22" s="11">
        <f t="shared" si="0"/>
        <v>0</v>
      </c>
    </row>
    <row r="23" spans="1:14" ht="31.5" customHeight="1" x14ac:dyDescent="0.3">
      <c r="A23" s="25">
        <v>410</v>
      </c>
      <c r="B23" s="16" t="s">
        <v>40</v>
      </c>
      <c r="C23" s="5">
        <v>0</v>
      </c>
      <c r="D23" s="13">
        <v>0</v>
      </c>
      <c r="E23" s="6">
        <v>0</v>
      </c>
      <c r="F23" s="18">
        <v>0</v>
      </c>
      <c r="G23" s="13">
        <v>0</v>
      </c>
      <c r="H23" s="8">
        <v>0</v>
      </c>
      <c r="I23" s="13">
        <v>0</v>
      </c>
      <c r="J23" s="13">
        <v>0</v>
      </c>
      <c r="K23" s="48">
        <v>0</v>
      </c>
      <c r="L23" s="9">
        <v>0</v>
      </c>
      <c r="M23" s="10">
        <f t="shared" si="1"/>
        <v>0</v>
      </c>
      <c r="N23" s="11">
        <f t="shared" si="0"/>
        <v>0</v>
      </c>
    </row>
    <row r="24" spans="1:14" ht="56.25" customHeight="1" x14ac:dyDescent="0.3">
      <c r="A24" s="24">
        <v>415</v>
      </c>
      <c r="B24" s="20" t="s">
        <v>43</v>
      </c>
      <c r="C24" s="5">
        <v>0</v>
      </c>
      <c r="D24" s="13">
        <v>0</v>
      </c>
      <c r="E24" s="6">
        <v>0</v>
      </c>
      <c r="F24" s="18">
        <v>0</v>
      </c>
      <c r="G24" s="13">
        <v>0</v>
      </c>
      <c r="H24" s="8">
        <v>0</v>
      </c>
      <c r="I24" s="13">
        <v>0</v>
      </c>
      <c r="J24" s="13">
        <v>0</v>
      </c>
      <c r="K24" s="48">
        <v>0</v>
      </c>
      <c r="L24" s="9">
        <v>0</v>
      </c>
      <c r="M24" s="10">
        <f t="shared" si="1"/>
        <v>0</v>
      </c>
      <c r="N24" s="11">
        <f t="shared" si="0"/>
        <v>0</v>
      </c>
    </row>
    <row r="25" spans="1:14" ht="56.25" customHeight="1" x14ac:dyDescent="0.3">
      <c r="A25" s="24">
        <v>420</v>
      </c>
      <c r="B25" s="20" t="s">
        <v>41</v>
      </c>
      <c r="C25" s="5">
        <v>0</v>
      </c>
      <c r="D25" s="13">
        <v>0</v>
      </c>
      <c r="E25" s="6">
        <v>0</v>
      </c>
      <c r="F25" s="18">
        <v>0</v>
      </c>
      <c r="G25" s="13">
        <v>0</v>
      </c>
      <c r="H25" s="8">
        <v>0</v>
      </c>
      <c r="I25" s="13">
        <v>0</v>
      </c>
      <c r="J25" s="13">
        <v>0</v>
      </c>
      <c r="K25" s="48">
        <v>0</v>
      </c>
      <c r="L25" s="9">
        <v>0</v>
      </c>
      <c r="M25" s="10">
        <f t="shared" si="1"/>
        <v>0</v>
      </c>
      <c r="N25" s="11">
        <f t="shared" si="0"/>
        <v>0</v>
      </c>
    </row>
    <row r="26" spans="1:14" ht="38.25" customHeight="1" x14ac:dyDescent="0.3">
      <c r="A26" s="24">
        <v>435</v>
      </c>
      <c r="B26" s="20" t="s">
        <v>13</v>
      </c>
      <c r="C26" s="5">
        <v>0</v>
      </c>
      <c r="D26" s="13">
        <v>0</v>
      </c>
      <c r="E26" s="6">
        <v>0</v>
      </c>
      <c r="F26" s="18">
        <v>0</v>
      </c>
      <c r="G26" s="13">
        <v>0</v>
      </c>
      <c r="H26" s="8">
        <v>0</v>
      </c>
      <c r="I26" s="13">
        <v>0</v>
      </c>
      <c r="J26" s="13">
        <v>0</v>
      </c>
      <c r="K26" s="49">
        <v>0</v>
      </c>
      <c r="L26" s="9">
        <v>0</v>
      </c>
      <c r="M26" s="10">
        <f t="shared" si="1"/>
        <v>0</v>
      </c>
      <c r="N26" s="11">
        <f t="shared" si="0"/>
        <v>0</v>
      </c>
    </row>
    <row r="27" spans="1:14" ht="38" x14ac:dyDescent="0.3">
      <c r="A27" s="25">
        <v>440</v>
      </c>
      <c r="B27" s="16" t="s">
        <v>12</v>
      </c>
      <c r="C27" s="5">
        <v>0</v>
      </c>
      <c r="D27" s="13">
        <v>0</v>
      </c>
      <c r="E27" s="6">
        <v>0</v>
      </c>
      <c r="F27" s="18">
        <v>0</v>
      </c>
      <c r="G27" s="13">
        <v>0</v>
      </c>
      <c r="H27" s="8">
        <v>0</v>
      </c>
      <c r="I27" s="13">
        <v>0</v>
      </c>
      <c r="J27" s="13">
        <v>0</v>
      </c>
      <c r="K27" s="49">
        <v>0</v>
      </c>
      <c r="L27" s="9">
        <v>0</v>
      </c>
      <c r="M27" s="10">
        <f t="shared" si="1"/>
        <v>0</v>
      </c>
      <c r="N27" s="11">
        <f t="shared" si="0"/>
        <v>0</v>
      </c>
    </row>
    <row r="28" spans="1:14" ht="57" x14ac:dyDescent="0.3">
      <c r="A28" s="25">
        <v>450</v>
      </c>
      <c r="B28" s="16" t="s">
        <v>49</v>
      </c>
      <c r="C28" s="5">
        <v>0</v>
      </c>
      <c r="D28" s="13">
        <v>0</v>
      </c>
      <c r="E28" s="6">
        <v>0</v>
      </c>
      <c r="F28" s="18">
        <v>0</v>
      </c>
      <c r="G28" s="13">
        <v>0</v>
      </c>
      <c r="H28" s="8">
        <v>0</v>
      </c>
      <c r="I28" s="13">
        <v>0</v>
      </c>
      <c r="J28" s="13">
        <v>0</v>
      </c>
      <c r="K28" s="49">
        <v>0</v>
      </c>
      <c r="L28" s="9">
        <v>0</v>
      </c>
      <c r="M28" s="10">
        <f t="shared" si="1"/>
        <v>0</v>
      </c>
      <c r="N28" s="11">
        <f t="shared" si="0"/>
        <v>0</v>
      </c>
    </row>
    <row r="29" spans="1:14" ht="31.5" customHeight="1" x14ac:dyDescent="0.3">
      <c r="A29" s="25">
        <v>455</v>
      </c>
      <c r="B29" s="16" t="s">
        <v>11</v>
      </c>
      <c r="C29" s="5">
        <v>0</v>
      </c>
      <c r="D29" s="13">
        <v>0</v>
      </c>
      <c r="E29" s="6">
        <v>0</v>
      </c>
      <c r="F29" s="18">
        <v>0</v>
      </c>
      <c r="G29" s="13">
        <v>0</v>
      </c>
      <c r="H29" s="8">
        <v>0</v>
      </c>
      <c r="I29" s="13">
        <v>0</v>
      </c>
      <c r="J29" s="13">
        <v>0</v>
      </c>
      <c r="K29" s="49">
        <v>0</v>
      </c>
      <c r="L29" s="9">
        <v>0</v>
      </c>
      <c r="M29" s="10">
        <f t="shared" si="1"/>
        <v>0</v>
      </c>
      <c r="N29" s="11">
        <f t="shared" si="0"/>
        <v>0</v>
      </c>
    </row>
    <row r="30" spans="1:14" ht="19" x14ac:dyDescent="0.3">
      <c r="A30" s="25">
        <v>460</v>
      </c>
      <c r="B30" s="16" t="s">
        <v>16</v>
      </c>
      <c r="C30" s="5">
        <v>0</v>
      </c>
      <c r="D30" s="13">
        <v>12375</v>
      </c>
      <c r="E30" s="6">
        <v>0</v>
      </c>
      <c r="F30" s="18">
        <v>11138</v>
      </c>
      <c r="G30" s="13">
        <v>0</v>
      </c>
      <c r="H30" s="8">
        <v>0</v>
      </c>
      <c r="I30" s="13">
        <v>0</v>
      </c>
      <c r="J30" s="13">
        <v>0</v>
      </c>
      <c r="K30" s="49">
        <v>0</v>
      </c>
      <c r="L30" s="9">
        <v>0</v>
      </c>
      <c r="M30" s="10">
        <f t="shared" si="1"/>
        <v>23513</v>
      </c>
      <c r="N30" s="11">
        <f t="shared" si="0"/>
        <v>2.7532571793960264E-5</v>
      </c>
    </row>
    <row r="31" spans="1:14" ht="57" x14ac:dyDescent="0.3">
      <c r="A31" s="25">
        <v>465</v>
      </c>
      <c r="B31" s="16" t="s">
        <v>44</v>
      </c>
      <c r="C31" s="5">
        <v>0</v>
      </c>
      <c r="D31" s="13">
        <v>0</v>
      </c>
      <c r="E31" s="6">
        <v>0</v>
      </c>
      <c r="F31" s="18">
        <v>0</v>
      </c>
      <c r="G31" s="13">
        <v>0</v>
      </c>
      <c r="H31" s="8">
        <v>0</v>
      </c>
      <c r="I31" s="13">
        <v>0</v>
      </c>
      <c r="J31" s="13">
        <v>0</v>
      </c>
      <c r="K31" s="49">
        <v>0</v>
      </c>
      <c r="L31" s="9">
        <v>0</v>
      </c>
      <c r="M31" s="10">
        <f t="shared" si="1"/>
        <v>0</v>
      </c>
      <c r="N31" s="11">
        <f t="shared" si="0"/>
        <v>0</v>
      </c>
    </row>
    <row r="32" spans="1:14" ht="33.75" customHeight="1" x14ac:dyDescent="0.3">
      <c r="A32" s="25">
        <v>480</v>
      </c>
      <c r="B32" s="16" t="s">
        <v>10</v>
      </c>
      <c r="C32" s="5">
        <v>0</v>
      </c>
      <c r="D32" s="13">
        <v>0</v>
      </c>
      <c r="E32" s="6">
        <v>0</v>
      </c>
      <c r="F32" s="18">
        <v>0</v>
      </c>
      <c r="G32" s="13">
        <v>0</v>
      </c>
      <c r="H32" s="8">
        <v>0</v>
      </c>
      <c r="I32" s="13">
        <v>0</v>
      </c>
      <c r="J32" s="13">
        <v>0</v>
      </c>
      <c r="K32" s="48">
        <v>0</v>
      </c>
      <c r="L32" s="9">
        <v>0</v>
      </c>
      <c r="M32" s="10">
        <f t="shared" si="1"/>
        <v>0</v>
      </c>
      <c r="N32" s="11">
        <f t="shared" si="0"/>
        <v>0</v>
      </c>
    </row>
    <row r="33" spans="1:17" ht="19" x14ac:dyDescent="0.3">
      <c r="A33" s="25">
        <v>485</v>
      </c>
      <c r="B33" s="16" t="s">
        <v>9</v>
      </c>
      <c r="C33" s="5">
        <v>0</v>
      </c>
      <c r="D33" s="13">
        <v>2412975</v>
      </c>
      <c r="E33" s="6">
        <v>0</v>
      </c>
      <c r="F33" s="18">
        <v>3321505</v>
      </c>
      <c r="G33" s="13">
        <v>0</v>
      </c>
      <c r="H33" s="8">
        <v>0</v>
      </c>
      <c r="I33" s="13">
        <v>404942</v>
      </c>
      <c r="J33" s="13">
        <v>0</v>
      </c>
      <c r="K33" s="48">
        <v>0</v>
      </c>
      <c r="L33" s="9">
        <v>0</v>
      </c>
      <c r="M33" s="10">
        <f t="shared" si="1"/>
        <v>6139422</v>
      </c>
      <c r="N33" s="11">
        <f t="shared" si="0"/>
        <v>7.1889625734027612E-3</v>
      </c>
    </row>
    <row r="34" spans="1:17" ht="52.5" customHeight="1" x14ac:dyDescent="0.3">
      <c r="A34" s="25">
        <v>495</v>
      </c>
      <c r="B34" s="16" t="s">
        <v>8</v>
      </c>
      <c r="C34" s="5">
        <v>0</v>
      </c>
      <c r="D34" s="13">
        <v>0</v>
      </c>
      <c r="E34" s="6">
        <v>0</v>
      </c>
      <c r="F34" s="18">
        <v>0</v>
      </c>
      <c r="G34" s="13">
        <v>0</v>
      </c>
      <c r="H34" s="8">
        <v>0</v>
      </c>
      <c r="I34" s="13">
        <v>0</v>
      </c>
      <c r="J34" s="13">
        <v>0</v>
      </c>
      <c r="K34" s="48">
        <v>0</v>
      </c>
      <c r="L34" s="9">
        <v>0</v>
      </c>
      <c r="M34" s="10">
        <f t="shared" si="1"/>
        <v>0</v>
      </c>
      <c r="N34" s="11">
        <f t="shared" si="0"/>
        <v>0</v>
      </c>
    </row>
    <row r="35" spans="1:17" ht="76" x14ac:dyDescent="0.3">
      <c r="A35" s="25">
        <v>496</v>
      </c>
      <c r="B35" s="16" t="s">
        <v>48</v>
      </c>
      <c r="C35" s="5">
        <v>0</v>
      </c>
      <c r="D35" s="13">
        <v>0</v>
      </c>
      <c r="E35" s="6">
        <v>0</v>
      </c>
      <c r="F35" s="18">
        <v>0</v>
      </c>
      <c r="G35" s="13">
        <v>0</v>
      </c>
      <c r="H35" s="8">
        <v>0</v>
      </c>
      <c r="I35" s="13">
        <v>0</v>
      </c>
      <c r="J35" s="13">
        <v>0</v>
      </c>
      <c r="K35" s="48">
        <v>0</v>
      </c>
      <c r="L35" s="9">
        <v>0</v>
      </c>
      <c r="M35" s="10">
        <f t="shared" si="1"/>
        <v>0</v>
      </c>
      <c r="N35" s="11">
        <f t="shared" si="0"/>
        <v>0</v>
      </c>
    </row>
    <row r="36" spans="1:17" ht="38" x14ac:dyDescent="0.3">
      <c r="A36" s="25">
        <v>498</v>
      </c>
      <c r="B36" s="16" t="s">
        <v>45</v>
      </c>
      <c r="C36" s="5">
        <v>0</v>
      </c>
      <c r="D36" s="13">
        <v>53866</v>
      </c>
      <c r="E36" s="6">
        <v>0</v>
      </c>
      <c r="F36" s="13">
        <v>48479</v>
      </c>
      <c r="G36" s="13">
        <v>0</v>
      </c>
      <c r="H36" s="8">
        <v>0</v>
      </c>
      <c r="I36" s="13">
        <v>0</v>
      </c>
      <c r="J36" s="13">
        <v>0</v>
      </c>
      <c r="K36" s="48">
        <v>0</v>
      </c>
      <c r="L36" s="9">
        <v>0</v>
      </c>
      <c r="M36" s="10">
        <f t="shared" si="1"/>
        <v>102345</v>
      </c>
      <c r="N36" s="11">
        <f t="shared" si="0"/>
        <v>1.1984098414718935E-4</v>
      </c>
    </row>
    <row r="37" spans="1:17" ht="57" x14ac:dyDescent="0.3">
      <c r="A37" s="27" t="s">
        <v>7</v>
      </c>
      <c r="B37" s="19" t="s">
        <v>6</v>
      </c>
      <c r="C37" s="5">
        <v>0</v>
      </c>
      <c r="D37" s="32">
        <v>308109</v>
      </c>
      <c r="E37" s="6">
        <v>0</v>
      </c>
      <c r="F37" s="32">
        <v>0</v>
      </c>
      <c r="G37" s="13">
        <v>0</v>
      </c>
      <c r="H37" s="8">
        <v>0</v>
      </c>
      <c r="I37" s="13">
        <v>0</v>
      </c>
      <c r="J37" s="13">
        <v>22506</v>
      </c>
      <c r="K37" s="48">
        <v>4505</v>
      </c>
      <c r="L37" s="9">
        <v>0</v>
      </c>
      <c r="M37" s="10">
        <f t="shared" si="1"/>
        <v>335120</v>
      </c>
      <c r="N37" s="111">
        <f t="shared" si="0"/>
        <v>3.9240911238854945E-4</v>
      </c>
      <c r="P37" s="3"/>
    </row>
    <row r="38" spans="1:17" ht="24.75" customHeight="1" x14ac:dyDescent="0.3">
      <c r="A38" s="28"/>
      <c r="B38" s="16" t="s">
        <v>50</v>
      </c>
      <c r="C38" s="5">
        <v>0</v>
      </c>
      <c r="D38" s="13">
        <v>0</v>
      </c>
      <c r="E38" s="6">
        <v>0</v>
      </c>
      <c r="F38" s="13">
        <v>0</v>
      </c>
      <c r="G38" s="13">
        <v>0</v>
      </c>
      <c r="H38" s="8">
        <v>0</v>
      </c>
      <c r="I38" s="13">
        <v>0</v>
      </c>
      <c r="J38" s="13">
        <f>3208252+713126</f>
        <v>3921378</v>
      </c>
      <c r="K38" s="48">
        <v>641656</v>
      </c>
      <c r="L38" s="9">
        <v>0</v>
      </c>
      <c r="M38" s="10">
        <f t="shared" si="1"/>
        <v>4563034</v>
      </c>
      <c r="N38" s="11">
        <f t="shared" si="0"/>
        <v>5.3430894060001568E-3</v>
      </c>
      <c r="P38" s="3"/>
    </row>
    <row r="39" spans="1:17" ht="25.5" customHeight="1" thickBot="1" x14ac:dyDescent="0.35">
      <c r="A39" s="28" t="s">
        <v>5</v>
      </c>
      <c r="B39" s="19" t="s">
        <v>84</v>
      </c>
      <c r="C39" s="59">
        <v>0</v>
      </c>
      <c r="D39" s="59"/>
      <c r="E39" s="67">
        <v>0</v>
      </c>
      <c r="F39" s="59">
        <v>0</v>
      </c>
      <c r="G39" s="59">
        <v>0</v>
      </c>
      <c r="H39" s="68">
        <v>0</v>
      </c>
      <c r="I39" s="59">
        <v>0</v>
      </c>
      <c r="J39" s="59">
        <v>0</v>
      </c>
      <c r="K39" s="69">
        <v>0</v>
      </c>
      <c r="L39" s="90">
        <v>0</v>
      </c>
      <c r="M39" s="65">
        <f t="shared" si="1"/>
        <v>0</v>
      </c>
      <c r="N39" s="60">
        <f t="shared" si="0"/>
        <v>0</v>
      </c>
      <c r="P39" s="2"/>
      <c r="Q39" s="3"/>
    </row>
    <row r="40" spans="1:17" s="31" customFormat="1" ht="21" thickTop="1" thickBot="1" x14ac:dyDescent="0.35">
      <c r="A40" s="114" t="s">
        <v>4</v>
      </c>
      <c r="B40" s="115"/>
      <c r="C40" s="41">
        <f>SUM(C4:C39)</f>
        <v>42280</v>
      </c>
      <c r="D40" s="41">
        <f>SUM(D4:D39)</f>
        <v>227248761</v>
      </c>
      <c r="E40" s="41">
        <f t="shared" ref="E40:L40" si="2">SUM(E4:E39)</f>
        <v>69762</v>
      </c>
      <c r="F40" s="41">
        <f t="shared" si="2"/>
        <v>569386066</v>
      </c>
      <c r="G40" s="41">
        <f t="shared" si="2"/>
        <v>5119009</v>
      </c>
      <c r="H40" s="41">
        <f t="shared" si="2"/>
        <v>2.66</v>
      </c>
      <c r="I40" s="41">
        <f t="shared" si="2"/>
        <v>5046621</v>
      </c>
      <c r="J40" s="41">
        <f t="shared" si="2"/>
        <v>39358394</v>
      </c>
      <c r="K40" s="41">
        <f t="shared" si="2"/>
        <v>7730776</v>
      </c>
      <c r="L40" s="41">
        <f t="shared" si="2"/>
        <v>5000</v>
      </c>
      <c r="M40" s="41">
        <f>SUM(M4:M39)</f>
        <v>854006671.65999997</v>
      </c>
      <c r="N40" s="51">
        <f t="shared" si="0"/>
        <v>1</v>
      </c>
      <c r="P40" s="62"/>
      <c r="Q40" s="62"/>
    </row>
    <row r="41" spans="1:17" ht="6" customHeight="1" thickBot="1" x14ac:dyDescent="0.3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22"/>
      <c r="P41" s="3"/>
    </row>
    <row r="42" spans="1:17" ht="22.5" customHeight="1" thickTop="1" thickBot="1" x14ac:dyDescent="0.35">
      <c r="A42" s="116" t="s">
        <v>3</v>
      </c>
      <c r="B42" s="117"/>
      <c r="C42" s="38">
        <v>41300792.383325696</v>
      </c>
      <c r="D42" s="38">
        <v>117983820.62584053</v>
      </c>
      <c r="E42" s="39">
        <v>61192321.398339227</v>
      </c>
      <c r="F42" s="39">
        <v>76036352.26357545</v>
      </c>
      <c r="G42" s="39">
        <v>20138521.318473943</v>
      </c>
      <c r="H42" s="39">
        <v>3090973.0248692282</v>
      </c>
      <c r="I42" s="39">
        <v>39443675.331420317</v>
      </c>
      <c r="J42" s="36">
        <v>0</v>
      </c>
      <c r="K42" s="36">
        <v>0</v>
      </c>
      <c r="L42" s="36">
        <v>1158543.7349445741</v>
      </c>
      <c r="M42" s="39">
        <v>368104328.17159903</v>
      </c>
      <c r="N42" s="37"/>
      <c r="O42" s="3"/>
      <c r="P42" s="3"/>
    </row>
    <row r="43" spans="1:17" s="109" customFormat="1" ht="21" thickTop="1" thickBot="1" x14ac:dyDescent="0.35">
      <c r="A43" s="140" t="s">
        <v>2</v>
      </c>
      <c r="B43" s="141"/>
      <c r="C43" s="107">
        <f>C40/C42</f>
        <v>1.0237091726373181E-3</v>
      </c>
      <c r="D43" s="107">
        <f t="shared" ref="D43:L43" si="3">D40/D42</f>
        <v>1.9261010517761494</v>
      </c>
      <c r="E43" s="107">
        <f t="shared" si="3"/>
        <v>1.1400449992062787E-3</v>
      </c>
      <c r="F43" s="107">
        <f>F40/F42</f>
        <v>7.4883401037737505</v>
      </c>
      <c r="G43" s="107">
        <f t="shared" si="3"/>
        <v>0.25418991389919526</v>
      </c>
      <c r="H43" s="107">
        <f t="shared" si="3"/>
        <v>8.6057043481074655E-7</v>
      </c>
      <c r="I43" s="107">
        <f t="shared" si="3"/>
        <v>0.12794499897883319</v>
      </c>
      <c r="J43" s="107" t="e">
        <f t="shared" si="3"/>
        <v>#DIV/0!</v>
      </c>
      <c r="K43" s="107" t="e">
        <f t="shared" si="3"/>
        <v>#DIV/0!</v>
      </c>
      <c r="L43" s="107">
        <f t="shared" si="3"/>
        <v>4.3157628401824686E-3</v>
      </c>
      <c r="M43" s="107">
        <f>M40/M42</f>
        <v>2.3200125787760042</v>
      </c>
      <c r="N43" s="108"/>
    </row>
    <row r="44" spans="1:17" x14ac:dyDescent="0.2">
      <c r="D44" s="2"/>
    </row>
    <row r="45" spans="1:17" x14ac:dyDescent="0.2">
      <c r="D45" s="2"/>
      <c r="I45" s="2"/>
      <c r="L45" s="2"/>
      <c r="M45" s="2"/>
    </row>
    <row r="46" spans="1:17" x14ac:dyDescent="0.2">
      <c r="D46" s="3"/>
      <c r="I46" s="3"/>
      <c r="M46" s="3">
        <v>597057823</v>
      </c>
    </row>
    <row r="47" spans="1:17" x14ac:dyDescent="0.2">
      <c r="M47" s="2"/>
    </row>
    <row r="48" spans="1:17" x14ac:dyDescent="0.2">
      <c r="M48" s="110">
        <f>M40/M46-1</f>
        <v>0.43035839873753723</v>
      </c>
    </row>
    <row r="50" spans="13:13" x14ac:dyDescent="0.2">
      <c r="M50" s="3">
        <f>M40-M46</f>
        <v>256948848.65999997</v>
      </c>
    </row>
  </sheetData>
  <mergeCells count="9">
    <mergeCell ref="A40:B40"/>
    <mergeCell ref="A42:B42"/>
    <mergeCell ref="A43:B43"/>
    <mergeCell ref="A1:N1"/>
    <mergeCell ref="A2:A3"/>
    <mergeCell ref="B2:B3"/>
    <mergeCell ref="C2:L2"/>
    <mergeCell ref="M2:M3"/>
    <mergeCell ref="N2:N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35" workbookViewId="0">
      <pane xSplit="1" ySplit="8" topLeftCell="G43" activePane="topRight" state="frozen"/>
      <selection activeCell="A35" sqref="A35"/>
      <selection pane="topRight" activeCell="N46" sqref="N46"/>
      <selection pane="bottomLeft" activeCell="A43" sqref="A43"/>
      <selection pane="bottomRight"/>
    </sheetView>
  </sheetViews>
  <sheetFormatPr baseColWidth="10" defaultColWidth="8.83203125" defaultRowHeight="14" x14ac:dyDescent="0.2"/>
  <cols>
    <col min="1" max="1" width="11.83203125" style="29" customWidth="1"/>
    <col min="2" max="2" width="25.5" style="1" customWidth="1"/>
    <col min="3" max="3" width="15.5" style="2" customWidth="1"/>
    <col min="4" max="4" width="19.5" style="1" customWidth="1"/>
    <col min="5" max="5" width="15.33203125" style="1" customWidth="1"/>
    <col min="6" max="6" width="20" style="1" customWidth="1"/>
    <col min="7" max="7" width="20.6640625" style="1" customWidth="1"/>
    <col min="8" max="8" width="18.1640625" style="1" customWidth="1"/>
    <col min="9" max="9" width="18.83203125" style="1" customWidth="1"/>
    <col min="10" max="11" width="17.33203125" style="1" customWidth="1"/>
    <col min="12" max="12" width="15.33203125" style="1" bestFit="1" customWidth="1"/>
    <col min="13" max="13" width="18.6640625" style="1" bestFit="1" customWidth="1"/>
    <col min="14" max="14" width="16.33203125" style="1" customWidth="1"/>
    <col min="15" max="15" width="16" style="1" bestFit="1" customWidth="1"/>
    <col min="16" max="16" width="15" style="1" bestFit="1" customWidth="1"/>
    <col min="17" max="17" width="14.5" style="1" bestFit="1" customWidth="1"/>
    <col min="18" max="16384" width="8.83203125" style="1"/>
  </cols>
  <sheetData>
    <row r="1" spans="1:14" ht="30" thickBot="1" x14ac:dyDescent="0.4">
      <c r="A1" s="131" t="s">
        <v>86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25" thickBot="1" x14ac:dyDescent="0.4">
      <c r="A2" s="121" t="s">
        <v>36</v>
      </c>
      <c r="B2" s="123" t="s">
        <v>35</v>
      </c>
      <c r="C2" s="142" t="s">
        <v>34</v>
      </c>
      <c r="D2" s="143"/>
      <c r="E2" s="143"/>
      <c r="F2" s="143"/>
      <c r="G2" s="143"/>
      <c r="H2" s="143"/>
      <c r="I2" s="143"/>
      <c r="J2" s="143"/>
      <c r="K2" s="143"/>
      <c r="L2" s="143"/>
      <c r="M2" s="144" t="s">
        <v>4</v>
      </c>
      <c r="N2" s="146" t="s">
        <v>30</v>
      </c>
    </row>
    <row r="3" spans="1:14" s="57" customFormat="1" ht="58.5" customHeight="1" thickTop="1" thickBot="1" x14ac:dyDescent="0.35">
      <c r="A3" s="122"/>
      <c r="B3" s="124"/>
      <c r="C3" s="54" t="s">
        <v>1</v>
      </c>
      <c r="D3" s="55" t="s">
        <v>0</v>
      </c>
      <c r="E3" s="55" t="s">
        <v>37</v>
      </c>
      <c r="F3" s="55" t="s">
        <v>38</v>
      </c>
      <c r="G3" s="55" t="s">
        <v>46</v>
      </c>
      <c r="H3" s="55" t="s">
        <v>33</v>
      </c>
      <c r="I3" s="56" t="s">
        <v>32</v>
      </c>
      <c r="J3" s="55" t="s">
        <v>31</v>
      </c>
      <c r="K3" s="56" t="s">
        <v>52</v>
      </c>
      <c r="L3" s="56" t="s">
        <v>51</v>
      </c>
      <c r="M3" s="145"/>
      <c r="N3" s="147"/>
    </row>
    <row r="4" spans="1:14" ht="24.75" customHeight="1" x14ac:dyDescent="0.3">
      <c r="A4" s="24">
        <v>110</v>
      </c>
      <c r="B4" s="4" t="s">
        <v>29</v>
      </c>
      <c r="C4" s="5">
        <f>OCT!C4+NOV!C4+DEC!C4</f>
        <v>0</v>
      </c>
      <c r="D4" s="5">
        <f>OCT!D4+NOV!D4+DEC!D4</f>
        <v>616795</v>
      </c>
      <c r="E4" s="5">
        <f>OCT!E4+NOV!E4+DEC!E4</f>
        <v>0</v>
      </c>
      <c r="F4" s="5">
        <f>OCT!F4+NOV!F4+DEC!F4</f>
        <v>637111</v>
      </c>
      <c r="G4" s="5">
        <f>OCT!G4+NOV!G4+DEC!G4</f>
        <v>0</v>
      </c>
      <c r="H4" s="5">
        <f>OCT!H4+NOV!H4+DEC!H4</f>
        <v>0</v>
      </c>
      <c r="I4" s="5">
        <f>OCT!I4+NOV!I4+DEC!I4</f>
        <v>72092</v>
      </c>
      <c r="J4" s="5">
        <f>OCT!J4+NOV!J4+DEC!J4</f>
        <v>0</v>
      </c>
      <c r="K4" s="5">
        <f>OCT!K4+NOV!K4+DEC!K4</f>
        <v>7457</v>
      </c>
      <c r="L4" s="5">
        <f>OCT!L4+NOV!L4+DEC!L4</f>
        <v>3000</v>
      </c>
      <c r="M4" s="75">
        <f>SUM(C4:L4)</f>
        <v>1336455</v>
      </c>
      <c r="N4" s="74">
        <f t="shared" ref="N4:N40" si="0">M4/$M$40</f>
        <v>1.2178271711572725E-3</v>
      </c>
    </row>
    <row r="5" spans="1:14" ht="24.75" customHeight="1" x14ac:dyDescent="0.3">
      <c r="A5" s="25">
        <v>111</v>
      </c>
      <c r="B5" s="12" t="s">
        <v>28</v>
      </c>
      <c r="C5" s="5">
        <f>OCT!C5+NOV!C5+DEC!C5</f>
        <v>42280</v>
      </c>
      <c r="D5" s="5">
        <f>OCT!D5+NOV!D5+DEC!D5</f>
        <v>18825463</v>
      </c>
      <c r="E5" s="5">
        <f>OCT!E5+NOV!E5+DEC!E5</f>
        <v>69762</v>
      </c>
      <c r="F5" s="5">
        <f>OCT!F5+NOV!F5+DEC!F5</f>
        <v>44657652</v>
      </c>
      <c r="G5" s="5">
        <f>OCT!G5+NOV!G5+DEC!G5</f>
        <v>4611856</v>
      </c>
      <c r="H5" s="5">
        <f>OCT!H5+NOV!H5+DEC!H5</f>
        <v>0</v>
      </c>
      <c r="I5" s="5">
        <f>OCT!I5+NOV!I5+DEC!I5</f>
        <v>4807037</v>
      </c>
      <c r="J5" s="5">
        <f>OCT!J5+NOV!J5+DEC!J5</f>
        <v>2975417</v>
      </c>
      <c r="K5" s="5">
        <f>OCT!K5+NOV!K5+DEC!K5</f>
        <v>595150</v>
      </c>
      <c r="L5" s="5">
        <f>OCT!L5+NOV!L5+DEC!L5</f>
        <v>5000</v>
      </c>
      <c r="M5" s="76">
        <f t="shared" ref="M5:M36" si="1">SUM(C5:L5)</f>
        <v>76589617</v>
      </c>
      <c r="N5" s="74">
        <f t="shared" si="0"/>
        <v>6.9791288603902824E-2</v>
      </c>
    </row>
    <row r="6" spans="1:14" ht="38" x14ac:dyDescent="0.3">
      <c r="A6" s="25">
        <v>112</v>
      </c>
      <c r="B6" s="12" t="s">
        <v>27</v>
      </c>
      <c r="C6" s="5">
        <f>OCT!C6+NOV!C6+DEC!C6</f>
        <v>0</v>
      </c>
      <c r="D6" s="5">
        <f>OCT!D6+NOV!D6+DEC!D6</f>
        <v>73980</v>
      </c>
      <c r="E6" s="5">
        <f>OCT!E6+NOV!E6+DEC!E6</f>
        <v>0</v>
      </c>
      <c r="F6" s="5">
        <f>OCT!F6+NOV!F6+DEC!F6</f>
        <v>73382</v>
      </c>
      <c r="G6" s="5">
        <f>OCT!G6+NOV!G6+DEC!G6</f>
        <v>5734</v>
      </c>
      <c r="H6" s="5">
        <f>OCT!H6+NOV!H6+DEC!H6</f>
        <v>0</v>
      </c>
      <c r="I6" s="5">
        <f>OCT!I6+NOV!I6+DEC!I6</f>
        <v>45332</v>
      </c>
      <c r="J6" s="5">
        <f>OCT!J6+NOV!J6+DEC!J6</f>
        <v>3699</v>
      </c>
      <c r="K6" s="5">
        <f>OCT!K6+NOV!K6+DEC!K6</f>
        <v>740</v>
      </c>
      <c r="L6" s="5">
        <f>OCT!L6+NOV!L6+DEC!L6</f>
        <v>0</v>
      </c>
      <c r="M6" s="76">
        <f t="shared" si="1"/>
        <v>202867</v>
      </c>
      <c r="N6" s="74">
        <f t="shared" si="0"/>
        <v>1.8485990529509965E-4</v>
      </c>
    </row>
    <row r="7" spans="1:14" ht="38" x14ac:dyDescent="0.3">
      <c r="A7" s="25">
        <v>113</v>
      </c>
      <c r="B7" s="12" t="s">
        <v>26</v>
      </c>
      <c r="C7" s="5">
        <f>OCT!C7+NOV!C7+DEC!C7</f>
        <v>0</v>
      </c>
      <c r="D7" s="5">
        <f>OCT!D7+NOV!D7+DEC!D7</f>
        <v>0</v>
      </c>
      <c r="E7" s="5">
        <f>OCT!E7+NOV!E7+DEC!E7</f>
        <v>0</v>
      </c>
      <c r="F7" s="5">
        <f>OCT!F7+NOV!F7+DEC!F7</f>
        <v>0</v>
      </c>
      <c r="G7" s="5">
        <f>OCT!G7+NOV!G7+DEC!G7</f>
        <v>0</v>
      </c>
      <c r="H7" s="5">
        <f>OCT!H7+NOV!H7+DEC!H7</f>
        <v>0</v>
      </c>
      <c r="I7" s="5">
        <f>OCT!I7+NOV!I7+DEC!I7</f>
        <v>0</v>
      </c>
      <c r="J7" s="5">
        <f>OCT!J7+NOV!J7+DEC!J7</f>
        <v>0</v>
      </c>
      <c r="K7" s="5">
        <f>OCT!K7+NOV!K7+DEC!K7</f>
        <v>0</v>
      </c>
      <c r="L7" s="5">
        <f>OCT!L7+NOV!L7+DEC!L7</f>
        <v>0</v>
      </c>
      <c r="M7" s="76">
        <f t="shared" si="1"/>
        <v>0</v>
      </c>
      <c r="N7" s="74">
        <f t="shared" si="0"/>
        <v>0</v>
      </c>
    </row>
    <row r="8" spans="1:14" ht="27" customHeight="1" x14ac:dyDescent="0.3">
      <c r="A8" s="25">
        <v>140</v>
      </c>
      <c r="B8" s="12" t="s">
        <v>25</v>
      </c>
      <c r="C8" s="5">
        <f>OCT!C8+NOV!C8+DEC!C8</f>
        <v>259940</v>
      </c>
      <c r="D8" s="5">
        <f>OCT!D8+NOV!D8+DEC!D8</f>
        <v>10697680</v>
      </c>
      <c r="E8" s="5">
        <f>OCT!E8+NOV!E8+DEC!E8</f>
        <v>428901</v>
      </c>
      <c r="F8" s="5">
        <f>OCT!F8+NOV!F8+DEC!F8</f>
        <v>11405086</v>
      </c>
      <c r="G8" s="5">
        <f>OCT!G8+NOV!G8+DEC!G8</f>
        <v>982564</v>
      </c>
      <c r="H8" s="5">
        <f>OCT!H8+NOV!H8+DEC!H8</f>
        <v>0</v>
      </c>
      <c r="I8" s="5">
        <f>OCT!I8+NOV!I8+DEC!I8</f>
        <v>4890864</v>
      </c>
      <c r="J8" s="5">
        <f>OCT!J8+NOV!J8+DEC!J8</f>
        <v>633932</v>
      </c>
      <c r="K8" s="5">
        <f>OCT!K8+NOV!K8+DEC!K8</f>
        <v>126821</v>
      </c>
      <c r="L8" s="5">
        <f>OCT!L8+NOV!L8+DEC!L8</f>
        <v>2000</v>
      </c>
      <c r="M8" s="76">
        <f t="shared" si="1"/>
        <v>29427788</v>
      </c>
      <c r="N8" s="74">
        <f t="shared" si="0"/>
        <v>2.6815687631424875E-2</v>
      </c>
    </row>
    <row r="9" spans="1:14" ht="37.5" customHeight="1" x14ac:dyDescent="0.3">
      <c r="A9" s="25">
        <v>300</v>
      </c>
      <c r="B9" s="16" t="s">
        <v>24</v>
      </c>
      <c r="C9" s="5">
        <f>OCT!C9+NOV!C9+DEC!C9</f>
        <v>0</v>
      </c>
      <c r="D9" s="5">
        <f>OCT!D9+NOV!D9+DEC!D9</f>
        <v>0</v>
      </c>
      <c r="E9" s="5">
        <f>OCT!E9+NOV!E9+DEC!E9</f>
        <v>0</v>
      </c>
      <c r="F9" s="5">
        <f>OCT!F9+NOV!F9+DEC!F9</f>
        <v>0</v>
      </c>
      <c r="G9" s="5">
        <f>OCT!G9+NOV!G9+DEC!G9</f>
        <v>0</v>
      </c>
      <c r="H9" s="5">
        <f>OCT!H9+NOV!H9+DEC!H9</f>
        <v>0</v>
      </c>
      <c r="I9" s="5">
        <f>OCT!I9+NOV!I9+DEC!I9</f>
        <v>0</v>
      </c>
      <c r="J9" s="5">
        <f>OCT!J9+NOV!J9+DEC!J9</f>
        <v>0</v>
      </c>
      <c r="K9" s="5">
        <f>OCT!K9+NOV!K9+DEC!K9</f>
        <v>0</v>
      </c>
      <c r="L9" s="5">
        <f>OCT!L9+NOV!L9+DEC!L9</f>
        <v>0</v>
      </c>
      <c r="M9" s="76">
        <f t="shared" si="1"/>
        <v>0</v>
      </c>
      <c r="N9" s="74">
        <f t="shared" si="0"/>
        <v>0</v>
      </c>
    </row>
    <row r="10" spans="1:14" ht="38" x14ac:dyDescent="0.3">
      <c r="A10" s="25">
        <v>310</v>
      </c>
      <c r="B10" s="12" t="s">
        <v>23</v>
      </c>
      <c r="C10" s="5">
        <f>OCT!C10+NOV!C10+DEC!C10</f>
        <v>0</v>
      </c>
      <c r="D10" s="5">
        <f>OCT!D10+NOV!D10+DEC!D10</f>
        <v>238817068</v>
      </c>
      <c r="E10" s="5">
        <f>OCT!E10+NOV!E10+DEC!E10</f>
        <v>0</v>
      </c>
      <c r="F10" s="5">
        <f>OCT!F10+NOV!F10+DEC!F10</f>
        <v>597821370</v>
      </c>
      <c r="G10" s="5">
        <f>OCT!G10+NOV!G10+DEC!G10</f>
        <v>8226118</v>
      </c>
      <c r="H10" s="5">
        <f>OCT!H10+NOV!H10+DEC!H10</f>
        <v>0</v>
      </c>
      <c r="I10" s="5">
        <f>OCT!I10+NOV!I10+DEC!I10</f>
        <v>644583</v>
      </c>
      <c r="J10" s="5">
        <f>OCT!J10+NOV!J10+DEC!J10</f>
        <v>37461479</v>
      </c>
      <c r="K10" s="5">
        <f>OCT!K10+NOV!K10+DEC!K10</f>
        <v>7492375</v>
      </c>
      <c r="L10" s="5">
        <f>OCT!L10+NOV!L10+DEC!L10</f>
        <v>2000</v>
      </c>
      <c r="M10" s="76">
        <f t="shared" si="1"/>
        <v>890464993</v>
      </c>
      <c r="N10" s="74">
        <f t="shared" si="0"/>
        <v>0.81142459973569669</v>
      </c>
    </row>
    <row r="11" spans="1:14" ht="33" customHeight="1" x14ac:dyDescent="0.3">
      <c r="A11" s="25">
        <v>320</v>
      </c>
      <c r="B11" s="12" t="s">
        <v>22</v>
      </c>
      <c r="C11" s="5">
        <f>OCT!C11+NOV!C11+DEC!C11</f>
        <v>0</v>
      </c>
      <c r="D11" s="5">
        <f>OCT!D11+NOV!D11+DEC!D11</f>
        <v>8077140</v>
      </c>
      <c r="E11" s="5">
        <f>OCT!E11+NOV!E11+DEC!E11</f>
        <v>0</v>
      </c>
      <c r="F11" s="5">
        <f>OCT!F11+NOV!F11+DEC!F11</f>
        <v>6704526</v>
      </c>
      <c r="G11" s="5">
        <f>OCT!G11+NOV!G11+DEC!G11</f>
        <v>0</v>
      </c>
      <c r="H11" s="5">
        <f>OCT!H11+NOV!H11+DEC!H11</f>
        <v>0</v>
      </c>
      <c r="I11" s="5">
        <f>OCT!I11+NOV!I11+DEC!I11</f>
        <v>542078</v>
      </c>
      <c r="J11" s="5">
        <f>OCT!J11+NOV!J11+DEC!J11</f>
        <v>0</v>
      </c>
      <c r="K11" s="5">
        <f>OCT!K11+NOV!K11+DEC!K11</f>
        <v>0</v>
      </c>
      <c r="L11" s="5">
        <f>OCT!L11+NOV!L11+DEC!L11</f>
        <v>4000</v>
      </c>
      <c r="M11" s="76">
        <f t="shared" si="1"/>
        <v>15327744</v>
      </c>
      <c r="N11" s="74">
        <f t="shared" si="0"/>
        <v>1.3967206614321362E-2</v>
      </c>
    </row>
    <row r="12" spans="1:14" ht="38" x14ac:dyDescent="0.3">
      <c r="A12" s="25">
        <v>321</v>
      </c>
      <c r="B12" s="12" t="s">
        <v>60</v>
      </c>
      <c r="C12" s="5">
        <f>OCT!C12+NOV!C12+DEC!C12</f>
        <v>0</v>
      </c>
      <c r="D12" s="5">
        <f>OCT!D12+NOV!D12+DEC!D12</f>
        <v>16199592</v>
      </c>
      <c r="E12" s="5">
        <f>OCT!E12+NOV!E12+DEC!E12</f>
        <v>0</v>
      </c>
      <c r="F12" s="5">
        <f>OCT!F12+NOV!F12+DEC!F12</f>
        <v>17449963</v>
      </c>
      <c r="G12" s="5">
        <f>OCT!G12+NOV!G12+DEC!G12</f>
        <v>0</v>
      </c>
      <c r="H12" s="5">
        <f>OCT!H12+NOV!H12+DEC!H12</f>
        <v>0</v>
      </c>
      <c r="I12" s="5">
        <f>OCT!I12+NOV!I12+DEC!I12</f>
        <v>199974</v>
      </c>
      <c r="J12" s="5">
        <f>OCT!J12+NOV!J12+DEC!J12</f>
        <v>0</v>
      </c>
      <c r="K12" s="5">
        <f>OCT!K12+NOV!K12+DEC!K12</f>
        <v>0</v>
      </c>
      <c r="L12" s="5">
        <f>OCT!L12+NOV!L12+DEC!L12</f>
        <v>0</v>
      </c>
      <c r="M12" s="76">
        <f t="shared" si="1"/>
        <v>33849529</v>
      </c>
      <c r="N12" s="74">
        <f t="shared" si="0"/>
        <v>3.0844941391274722E-2</v>
      </c>
    </row>
    <row r="13" spans="1:14" ht="39" customHeight="1" x14ac:dyDescent="0.3">
      <c r="A13" s="25">
        <v>322</v>
      </c>
      <c r="B13" s="12" t="s">
        <v>20</v>
      </c>
      <c r="C13" s="5">
        <f>OCT!C13+NOV!C13+DEC!C13</f>
        <v>0</v>
      </c>
      <c r="D13" s="5">
        <f>OCT!D13+NOV!D13+DEC!D13</f>
        <v>0</v>
      </c>
      <c r="E13" s="5">
        <f>OCT!E13+NOV!E13+DEC!E13</f>
        <v>0</v>
      </c>
      <c r="F13" s="5">
        <f>OCT!F13+NOV!F13+DEC!F13</f>
        <v>447854</v>
      </c>
      <c r="G13" s="5">
        <f>OCT!G13+NOV!G13+DEC!G13</f>
        <v>0</v>
      </c>
      <c r="H13" s="5">
        <f>OCT!H13+NOV!H13+DEC!H13</f>
        <v>0</v>
      </c>
      <c r="I13" s="5">
        <f>OCT!I13+NOV!I13+DEC!I13</f>
        <v>0</v>
      </c>
      <c r="J13" s="5">
        <f>OCT!J13+NOV!J13+DEC!J13</f>
        <v>0</v>
      </c>
      <c r="K13" s="5">
        <f>OCT!K13+NOV!K13+DEC!K13</f>
        <v>0</v>
      </c>
      <c r="L13" s="5">
        <f>OCT!L13+NOV!L13+DEC!L13</f>
        <v>0</v>
      </c>
      <c r="M13" s="76">
        <f t="shared" si="1"/>
        <v>447854</v>
      </c>
      <c r="N13" s="74">
        <f t="shared" si="0"/>
        <v>4.0810111070815636E-4</v>
      </c>
    </row>
    <row r="14" spans="1:14" ht="38" x14ac:dyDescent="0.3">
      <c r="A14" s="25">
        <v>325</v>
      </c>
      <c r="B14" s="12" t="s">
        <v>39</v>
      </c>
      <c r="C14" s="5">
        <f>OCT!C14+NOV!C14+DEC!C14</f>
        <v>0</v>
      </c>
      <c r="D14" s="5">
        <f>OCT!D14+NOV!D14+DEC!D14</f>
        <v>458080</v>
      </c>
      <c r="E14" s="5">
        <f>OCT!E14+NOV!E14+DEC!E14</f>
        <v>0</v>
      </c>
      <c r="F14" s="5">
        <f>OCT!F14+NOV!F14+DEC!F14</f>
        <v>612018</v>
      </c>
      <c r="G14" s="5">
        <f>OCT!G14+NOV!G14+DEC!G14</f>
        <v>0</v>
      </c>
      <c r="H14" s="5">
        <f>OCT!H14+NOV!H14+DEC!H14</f>
        <v>10214.4</v>
      </c>
      <c r="I14" s="5">
        <f>OCT!I14+NOV!I14+DEC!I14</f>
        <v>1281393.75</v>
      </c>
      <c r="J14" s="5">
        <f>OCT!J14+NOV!J14+DEC!J14</f>
        <v>0</v>
      </c>
      <c r="K14" s="5">
        <f>OCT!K14+NOV!K14+DEC!K14</f>
        <v>0</v>
      </c>
      <c r="L14" s="5">
        <f>OCT!L14+NOV!L14+DEC!L14</f>
        <v>0</v>
      </c>
      <c r="M14" s="76">
        <f t="shared" si="1"/>
        <v>2361706.15</v>
      </c>
      <c r="N14" s="74">
        <f t="shared" si="0"/>
        <v>2.152073896808522E-3</v>
      </c>
    </row>
    <row r="15" spans="1:14" ht="33" customHeight="1" x14ac:dyDescent="0.3">
      <c r="A15" s="25">
        <v>330</v>
      </c>
      <c r="B15" s="16" t="s">
        <v>19</v>
      </c>
      <c r="C15" s="5">
        <f>OCT!C15+NOV!C15+DEC!C15</f>
        <v>0</v>
      </c>
      <c r="D15" s="5">
        <f>OCT!D15+NOV!D15+DEC!D15</f>
        <v>11745740</v>
      </c>
      <c r="E15" s="5">
        <f>OCT!E15+NOV!E15+DEC!E15</f>
        <v>0</v>
      </c>
      <c r="F15" s="5">
        <f>OCT!F15+NOV!F15+DEC!F15</f>
        <v>0</v>
      </c>
      <c r="G15" s="5">
        <f>OCT!G15+NOV!G15+DEC!G15</f>
        <v>0</v>
      </c>
      <c r="H15" s="5">
        <f>OCT!H15+NOV!H15+DEC!H15</f>
        <v>0</v>
      </c>
      <c r="I15" s="5">
        <f>OCT!I15+NOV!I15+DEC!I15</f>
        <v>0</v>
      </c>
      <c r="J15" s="5">
        <f>OCT!J15+NOV!J15+DEC!J15</f>
        <v>0</v>
      </c>
      <c r="K15" s="5">
        <f>OCT!K15+NOV!K15+DEC!K15</f>
        <v>0</v>
      </c>
      <c r="L15" s="5">
        <f>OCT!L15+NOV!L15+DEC!L15</f>
        <v>0</v>
      </c>
      <c r="M15" s="76">
        <f t="shared" si="1"/>
        <v>11745740</v>
      </c>
      <c r="N15" s="74">
        <f t="shared" si="0"/>
        <v>1.0703152232846465E-2</v>
      </c>
    </row>
    <row r="16" spans="1:14" ht="38" x14ac:dyDescent="0.3">
      <c r="A16" s="25">
        <v>331</v>
      </c>
      <c r="B16" s="16" t="s">
        <v>42</v>
      </c>
      <c r="C16" s="5">
        <f>OCT!C16+NOV!C16+DEC!C16</f>
        <v>0</v>
      </c>
      <c r="D16" s="5">
        <f>OCT!D16+NOV!D16+DEC!D16</f>
        <v>0</v>
      </c>
      <c r="E16" s="5">
        <f>OCT!E16+NOV!E16+DEC!E16</f>
        <v>0</v>
      </c>
      <c r="F16" s="5">
        <f>OCT!F16+NOV!F16+DEC!F16</f>
        <v>0</v>
      </c>
      <c r="G16" s="5">
        <f>OCT!G16+NOV!G16+DEC!G16</f>
        <v>0</v>
      </c>
      <c r="H16" s="5">
        <f>OCT!H16+NOV!H16+DEC!H16</f>
        <v>0</v>
      </c>
      <c r="I16" s="5">
        <f>OCT!I16+NOV!I16+DEC!I16</f>
        <v>0</v>
      </c>
      <c r="J16" s="5">
        <f>OCT!J16+NOV!J16+DEC!J16</f>
        <v>0</v>
      </c>
      <c r="K16" s="5">
        <f>OCT!K16+NOV!K16+DEC!K16</f>
        <v>0</v>
      </c>
      <c r="L16" s="5">
        <f>OCT!L16+NOV!L16+DEC!L16</f>
        <v>0</v>
      </c>
      <c r="M16" s="76">
        <f t="shared" si="1"/>
        <v>0</v>
      </c>
      <c r="N16" s="74">
        <f t="shared" si="0"/>
        <v>0</v>
      </c>
    </row>
    <row r="17" spans="1:14" ht="28.5" customHeight="1" x14ac:dyDescent="0.3">
      <c r="A17" s="25">
        <v>340</v>
      </c>
      <c r="B17" s="16" t="s">
        <v>18</v>
      </c>
      <c r="C17" s="5">
        <f>OCT!C17+NOV!C17+DEC!C17</f>
        <v>0</v>
      </c>
      <c r="D17" s="5">
        <f>OCT!D17+NOV!D17+DEC!D17</f>
        <v>1470220</v>
      </c>
      <c r="E17" s="5">
        <f>OCT!E17+NOV!E17+DEC!E17</f>
        <v>0</v>
      </c>
      <c r="F17" s="5">
        <f>OCT!F17+NOV!F17+DEC!F17</f>
        <v>1472010</v>
      </c>
      <c r="G17" s="5">
        <f>OCT!G17+NOV!G17+DEC!G17</f>
        <v>0</v>
      </c>
      <c r="H17" s="5">
        <f>OCT!H17+NOV!H17+DEC!H17</f>
        <v>0</v>
      </c>
      <c r="I17" s="5">
        <f>OCT!I17+NOV!I17+DEC!I17</f>
        <v>19855</v>
      </c>
      <c r="J17" s="5">
        <f>OCT!J17+NOV!J17+DEC!J17</f>
        <v>0</v>
      </c>
      <c r="K17" s="5">
        <f>OCT!K17+NOV!K17+DEC!K17</f>
        <v>0</v>
      </c>
      <c r="L17" s="5">
        <f>OCT!L17+NOV!L17+DEC!L17</f>
        <v>0</v>
      </c>
      <c r="M17" s="76">
        <f t="shared" si="1"/>
        <v>2962085</v>
      </c>
      <c r="N17" s="74">
        <f t="shared" si="0"/>
        <v>2.6991612858475516E-3</v>
      </c>
    </row>
    <row r="18" spans="1:14" ht="38" x14ac:dyDescent="0.3">
      <c r="A18" s="25">
        <v>350</v>
      </c>
      <c r="B18" s="16" t="s">
        <v>17</v>
      </c>
      <c r="C18" s="5">
        <f>OCT!C18+NOV!C18+DEC!C18</f>
        <v>0</v>
      </c>
      <c r="D18" s="5">
        <f>OCT!D18+NOV!D18+DEC!D18</f>
        <v>0</v>
      </c>
      <c r="E18" s="5">
        <f>OCT!E18+NOV!E18+DEC!E18</f>
        <v>0</v>
      </c>
      <c r="F18" s="5">
        <f>OCT!F18+NOV!F18+DEC!F18</f>
        <v>0</v>
      </c>
      <c r="G18" s="5">
        <f>OCT!G18+NOV!G18+DEC!G18</f>
        <v>0</v>
      </c>
      <c r="H18" s="5">
        <f>OCT!H18+NOV!H18+DEC!H18</f>
        <v>0</v>
      </c>
      <c r="I18" s="5">
        <f>OCT!I18+NOV!I18+DEC!I18</f>
        <v>0</v>
      </c>
      <c r="J18" s="5">
        <f>OCT!J18+NOV!J18+DEC!J18</f>
        <v>0</v>
      </c>
      <c r="K18" s="5">
        <f>OCT!K18+NOV!K18+DEC!K18</f>
        <v>0</v>
      </c>
      <c r="L18" s="5">
        <f>OCT!L18+NOV!L18+DEC!L18</f>
        <v>0</v>
      </c>
      <c r="M18" s="76">
        <f t="shared" si="1"/>
        <v>0</v>
      </c>
      <c r="N18" s="74">
        <f t="shared" si="0"/>
        <v>0</v>
      </c>
    </row>
    <row r="19" spans="1:14" ht="57" x14ac:dyDescent="0.3">
      <c r="A19" s="25">
        <v>360</v>
      </c>
      <c r="B19" s="16" t="s">
        <v>83</v>
      </c>
      <c r="C19" s="5">
        <f>OCT!C19+NOV!C19+DEC!C19</f>
        <v>0</v>
      </c>
      <c r="D19" s="5">
        <f>OCT!D19+NOV!D19+DEC!D19</f>
        <v>0</v>
      </c>
      <c r="E19" s="5">
        <f>OCT!E19+NOV!E19+DEC!E19</f>
        <v>0</v>
      </c>
      <c r="F19" s="5">
        <f>OCT!F19+NOV!F19+DEC!F19</f>
        <v>0</v>
      </c>
      <c r="G19" s="5">
        <f>OCT!G19+NOV!G19+DEC!G19</f>
        <v>0</v>
      </c>
      <c r="H19" s="5">
        <f>OCT!H19+NOV!H19+DEC!H19</f>
        <v>0</v>
      </c>
      <c r="I19" s="5">
        <f>OCT!I19+NOV!I19+DEC!I19</f>
        <v>0</v>
      </c>
      <c r="J19" s="5">
        <f>OCT!J19+NOV!J19+DEC!J19</f>
        <v>0</v>
      </c>
      <c r="K19" s="5">
        <f>OCT!K19+NOV!K19+DEC!K19</f>
        <v>0</v>
      </c>
      <c r="L19" s="5">
        <f>OCT!L19+NOV!L19+DEC!L19</f>
        <v>0</v>
      </c>
      <c r="M19" s="76">
        <f t="shared" si="1"/>
        <v>0</v>
      </c>
      <c r="N19" s="74">
        <f t="shared" si="0"/>
        <v>0</v>
      </c>
    </row>
    <row r="20" spans="1:14" ht="38" x14ac:dyDescent="0.3">
      <c r="A20" s="25">
        <v>370</v>
      </c>
      <c r="B20" s="16" t="s">
        <v>15</v>
      </c>
      <c r="C20" s="5">
        <f>OCT!C20+NOV!C20+DEC!C20</f>
        <v>0</v>
      </c>
      <c r="D20" s="5">
        <f>OCT!D20+NOV!D20+DEC!D20</f>
        <v>0</v>
      </c>
      <c r="E20" s="5">
        <f>OCT!E20+NOV!E20+DEC!E20</f>
        <v>0</v>
      </c>
      <c r="F20" s="5">
        <f>OCT!F20+NOV!F20+DEC!F20</f>
        <v>0</v>
      </c>
      <c r="G20" s="5">
        <f>OCT!G20+NOV!G20+DEC!G20</f>
        <v>0</v>
      </c>
      <c r="H20" s="5">
        <f>OCT!H20+NOV!H20+DEC!H20</f>
        <v>0</v>
      </c>
      <c r="I20" s="5">
        <f>OCT!I20+NOV!I20+DEC!I20</f>
        <v>0</v>
      </c>
      <c r="J20" s="5">
        <f>OCT!J20+NOV!J20+DEC!J20</f>
        <v>0</v>
      </c>
      <c r="K20" s="5">
        <f>OCT!K20+NOV!K20+DEC!K20</f>
        <v>0</v>
      </c>
      <c r="L20" s="5">
        <f>OCT!L20+NOV!L20+DEC!L20</f>
        <v>0</v>
      </c>
      <c r="M20" s="76">
        <f t="shared" si="1"/>
        <v>0</v>
      </c>
      <c r="N20" s="74">
        <f t="shared" si="0"/>
        <v>0</v>
      </c>
    </row>
    <row r="21" spans="1:14" ht="57" x14ac:dyDescent="0.3">
      <c r="A21" s="25">
        <v>381</v>
      </c>
      <c r="B21" s="16" t="s">
        <v>14</v>
      </c>
      <c r="C21" s="5">
        <f>OCT!C21+NOV!C21+DEC!C21</f>
        <v>0</v>
      </c>
      <c r="D21" s="5">
        <f>OCT!D21+NOV!D21+DEC!D21</f>
        <v>156563</v>
      </c>
      <c r="E21" s="5">
        <f>OCT!E21+NOV!E21+DEC!E21</f>
        <v>0</v>
      </c>
      <c r="F21" s="5">
        <f>OCT!F21+NOV!F21+DEC!F21</f>
        <v>0</v>
      </c>
      <c r="G21" s="5">
        <f>OCT!G21+NOV!G21+DEC!G21</f>
        <v>0</v>
      </c>
      <c r="H21" s="5">
        <f>OCT!H21+NOV!H21+DEC!H21</f>
        <v>0</v>
      </c>
      <c r="I21" s="5">
        <f>OCT!I21+NOV!I21+DEC!I21</f>
        <v>0</v>
      </c>
      <c r="J21" s="5">
        <f>OCT!J21+NOV!J21+DEC!J21</f>
        <v>0</v>
      </c>
      <c r="K21" s="5">
        <f>OCT!K21+NOV!K21+DEC!K21</f>
        <v>0</v>
      </c>
      <c r="L21" s="5">
        <f>OCT!L21+NOV!L21+DEC!L21</f>
        <v>0</v>
      </c>
      <c r="M21" s="76">
        <f t="shared" si="1"/>
        <v>156563</v>
      </c>
      <c r="N21" s="74">
        <f t="shared" si="0"/>
        <v>1.4266598979980325E-4</v>
      </c>
    </row>
    <row r="22" spans="1:14" ht="38" x14ac:dyDescent="0.3">
      <c r="A22" s="26">
        <v>405</v>
      </c>
      <c r="B22" s="19" t="s">
        <v>47</v>
      </c>
      <c r="C22" s="5">
        <f>OCT!C22+NOV!C22+DEC!C22</f>
        <v>0</v>
      </c>
      <c r="D22" s="5">
        <f>OCT!D22+NOV!D22+DEC!D22</f>
        <v>0</v>
      </c>
      <c r="E22" s="5">
        <f>OCT!E22+NOV!E22+DEC!E22</f>
        <v>0</v>
      </c>
      <c r="F22" s="5">
        <f>OCT!F22+NOV!F22+DEC!F22</f>
        <v>0</v>
      </c>
      <c r="G22" s="5">
        <f>OCT!G22+NOV!G22+DEC!G22</f>
        <v>0</v>
      </c>
      <c r="H22" s="5">
        <f>OCT!H22+NOV!H22+DEC!H22</f>
        <v>0</v>
      </c>
      <c r="I22" s="5">
        <f>OCT!I22+NOV!I22+DEC!I22</f>
        <v>0</v>
      </c>
      <c r="J22" s="5">
        <f>OCT!J22+NOV!J22+DEC!J22</f>
        <v>0</v>
      </c>
      <c r="K22" s="5">
        <f>OCT!K22+NOV!K22+DEC!K22</f>
        <v>0</v>
      </c>
      <c r="L22" s="5">
        <f>OCT!L22+NOV!L22+DEC!L22</f>
        <v>0</v>
      </c>
      <c r="M22" s="76">
        <f t="shared" si="1"/>
        <v>0</v>
      </c>
      <c r="N22" s="74">
        <f t="shared" si="0"/>
        <v>0</v>
      </c>
    </row>
    <row r="23" spans="1:14" ht="31.5" customHeight="1" x14ac:dyDescent="0.3">
      <c r="A23" s="25">
        <v>410</v>
      </c>
      <c r="B23" s="16" t="s">
        <v>40</v>
      </c>
      <c r="C23" s="5">
        <f>OCT!C23+NOV!C23+DEC!C23</f>
        <v>0</v>
      </c>
      <c r="D23" s="5">
        <f>OCT!D23+NOV!D23+DEC!D23</f>
        <v>174368</v>
      </c>
      <c r="E23" s="5">
        <f>OCT!E23+NOV!E23+DEC!E23</f>
        <v>0</v>
      </c>
      <c r="F23" s="5">
        <f>OCT!F23+NOV!F23+DEC!F23</f>
        <v>120499</v>
      </c>
      <c r="G23" s="5">
        <f>OCT!G23+NOV!G23+DEC!G23</f>
        <v>0</v>
      </c>
      <c r="H23" s="5">
        <f>OCT!H23+NOV!H23+DEC!H23</f>
        <v>0</v>
      </c>
      <c r="I23" s="5">
        <f>OCT!I23+NOV!I23+DEC!I23</f>
        <v>14560</v>
      </c>
      <c r="J23" s="5">
        <f>OCT!J23+NOV!J23+DEC!J23</f>
        <v>0</v>
      </c>
      <c r="K23" s="5">
        <f>OCT!K23+NOV!K23+DEC!K23</f>
        <v>0</v>
      </c>
      <c r="L23" s="5">
        <f>OCT!L23+NOV!L23+DEC!L23</f>
        <v>0</v>
      </c>
      <c r="M23" s="76">
        <f t="shared" si="1"/>
        <v>309427</v>
      </c>
      <c r="N23" s="74">
        <f t="shared" si="0"/>
        <v>2.8196131414052951E-4</v>
      </c>
    </row>
    <row r="24" spans="1:14" ht="56.25" customHeight="1" x14ac:dyDescent="0.3">
      <c r="A24" s="24">
        <v>415</v>
      </c>
      <c r="B24" s="20" t="s">
        <v>43</v>
      </c>
      <c r="C24" s="5">
        <f>OCT!C24+NOV!C24+DEC!C24</f>
        <v>0</v>
      </c>
      <c r="D24" s="5">
        <f>OCT!D24+NOV!D24+DEC!D24</f>
        <v>12604</v>
      </c>
      <c r="E24" s="5">
        <f>OCT!E24+NOV!E24+DEC!E24</f>
        <v>0</v>
      </c>
      <c r="F24" s="5">
        <f>OCT!F24+NOV!F24+DEC!F24</f>
        <v>13081</v>
      </c>
      <c r="G24" s="5">
        <f>OCT!G24+NOV!G24+DEC!G24</f>
        <v>0</v>
      </c>
      <c r="H24" s="5">
        <f>OCT!H24+NOV!H24+DEC!H24</f>
        <v>0</v>
      </c>
      <c r="I24" s="5">
        <f>OCT!I24+NOV!I24+DEC!I24</f>
        <v>11585</v>
      </c>
      <c r="J24" s="5">
        <f>OCT!J24+NOV!J24+DEC!J24</f>
        <v>0</v>
      </c>
      <c r="K24" s="5">
        <f>OCT!K24+NOV!K24+DEC!K24</f>
        <v>0</v>
      </c>
      <c r="L24" s="5">
        <f>OCT!L24+NOV!L24+DEC!L24</f>
        <v>0</v>
      </c>
      <c r="M24" s="76">
        <f t="shared" si="1"/>
        <v>37270</v>
      </c>
      <c r="N24" s="74">
        <f t="shared" si="0"/>
        <v>3.3961800935333812E-5</v>
      </c>
    </row>
    <row r="25" spans="1:14" ht="56.25" customHeight="1" x14ac:dyDescent="0.3">
      <c r="A25" s="24">
        <v>420</v>
      </c>
      <c r="B25" s="20" t="s">
        <v>41</v>
      </c>
      <c r="C25" s="5">
        <f>OCT!C25+NOV!C25+DEC!C25</f>
        <v>0</v>
      </c>
      <c r="D25" s="5">
        <f>OCT!D25+NOV!D25+DEC!D25</f>
        <v>0</v>
      </c>
      <c r="E25" s="5">
        <f>OCT!E25+NOV!E25+DEC!E25</f>
        <v>0</v>
      </c>
      <c r="F25" s="5">
        <f>OCT!F25+NOV!F25+DEC!F25</f>
        <v>0</v>
      </c>
      <c r="G25" s="5">
        <f>OCT!G25+NOV!G25+DEC!G25</f>
        <v>0</v>
      </c>
      <c r="H25" s="5">
        <f>OCT!H25+NOV!H25+DEC!H25</f>
        <v>0</v>
      </c>
      <c r="I25" s="5">
        <f>OCT!I25+NOV!I25+DEC!I25</f>
        <v>0</v>
      </c>
      <c r="J25" s="5">
        <f>OCT!J25+NOV!J25+DEC!J25</f>
        <v>0</v>
      </c>
      <c r="K25" s="5">
        <f>OCT!K25+NOV!K25+DEC!K25</f>
        <v>0</v>
      </c>
      <c r="L25" s="5">
        <f>OCT!L25+NOV!L25+DEC!L25</f>
        <v>0</v>
      </c>
      <c r="M25" s="76">
        <f t="shared" si="1"/>
        <v>0</v>
      </c>
      <c r="N25" s="74">
        <f t="shared" si="0"/>
        <v>0</v>
      </c>
    </row>
    <row r="26" spans="1:14" ht="38.25" customHeight="1" x14ac:dyDescent="0.3">
      <c r="A26" s="24">
        <v>435</v>
      </c>
      <c r="B26" s="20" t="s">
        <v>13</v>
      </c>
      <c r="C26" s="5">
        <f>OCT!C26+NOV!C26+DEC!C26</f>
        <v>0</v>
      </c>
      <c r="D26" s="5">
        <f>OCT!D26+NOV!D26+DEC!D26</f>
        <v>0</v>
      </c>
      <c r="E26" s="5">
        <f>OCT!E26+NOV!E26+DEC!E26</f>
        <v>0</v>
      </c>
      <c r="F26" s="5">
        <f>OCT!F26+NOV!F26+DEC!F26</f>
        <v>0</v>
      </c>
      <c r="G26" s="5">
        <f>OCT!G26+NOV!G26+DEC!G26</f>
        <v>0</v>
      </c>
      <c r="H26" s="5">
        <f>OCT!H26+NOV!H26+DEC!H26</f>
        <v>0</v>
      </c>
      <c r="I26" s="5">
        <f>OCT!I26+NOV!I26+DEC!I26</f>
        <v>0</v>
      </c>
      <c r="J26" s="5">
        <f>OCT!J26+NOV!J26+DEC!J26</f>
        <v>0</v>
      </c>
      <c r="K26" s="5">
        <f>OCT!K26+NOV!K26+DEC!K26</f>
        <v>0</v>
      </c>
      <c r="L26" s="5">
        <f>OCT!L26+NOV!L26+DEC!L26</f>
        <v>0</v>
      </c>
      <c r="M26" s="76">
        <f t="shared" si="1"/>
        <v>0</v>
      </c>
      <c r="N26" s="74">
        <f t="shared" si="0"/>
        <v>0</v>
      </c>
    </row>
    <row r="27" spans="1:14" ht="38" x14ac:dyDescent="0.3">
      <c r="A27" s="25">
        <v>440</v>
      </c>
      <c r="B27" s="16" t="s">
        <v>12</v>
      </c>
      <c r="C27" s="5">
        <f>OCT!C27+NOV!C27+DEC!C27</f>
        <v>0</v>
      </c>
      <c r="D27" s="5">
        <f>OCT!D27+NOV!D27+DEC!D27</f>
        <v>0</v>
      </c>
      <c r="E27" s="5">
        <f>OCT!E27+NOV!E27+DEC!E27</f>
        <v>0</v>
      </c>
      <c r="F27" s="5">
        <f>OCT!F27+NOV!F27+DEC!F27</f>
        <v>0</v>
      </c>
      <c r="G27" s="5">
        <f>OCT!G27+NOV!G27+DEC!G27</f>
        <v>0</v>
      </c>
      <c r="H27" s="5">
        <f>OCT!H27+NOV!H27+DEC!H27</f>
        <v>0</v>
      </c>
      <c r="I27" s="5">
        <f>OCT!I27+NOV!I27+DEC!I27</f>
        <v>0</v>
      </c>
      <c r="J27" s="5">
        <f>OCT!J27+NOV!J27+DEC!J27</f>
        <v>0</v>
      </c>
      <c r="K27" s="5">
        <f>OCT!K27+NOV!K27+DEC!K27</f>
        <v>0</v>
      </c>
      <c r="L27" s="5">
        <f>OCT!L27+NOV!L27+DEC!L27</f>
        <v>0</v>
      </c>
      <c r="M27" s="76">
        <f t="shared" si="1"/>
        <v>0</v>
      </c>
      <c r="N27" s="74">
        <f t="shared" si="0"/>
        <v>0</v>
      </c>
    </row>
    <row r="28" spans="1:14" ht="57" x14ac:dyDescent="0.3">
      <c r="A28" s="25">
        <v>450</v>
      </c>
      <c r="B28" s="16" t="s">
        <v>49</v>
      </c>
      <c r="C28" s="5">
        <f>OCT!C28+NOV!C28+DEC!C28</f>
        <v>0</v>
      </c>
      <c r="D28" s="5">
        <f>OCT!D28+NOV!D28+DEC!D28</f>
        <v>0</v>
      </c>
      <c r="E28" s="5">
        <f>OCT!E28+NOV!E28+DEC!E28</f>
        <v>0</v>
      </c>
      <c r="F28" s="5">
        <f>OCT!F28+NOV!F28+DEC!F28</f>
        <v>0</v>
      </c>
      <c r="G28" s="5">
        <f>OCT!G28+NOV!G28+DEC!G28</f>
        <v>0</v>
      </c>
      <c r="H28" s="5">
        <f>OCT!H28+NOV!H28+DEC!H28</f>
        <v>0</v>
      </c>
      <c r="I28" s="5">
        <f>OCT!I28+NOV!I28+DEC!I28</f>
        <v>0</v>
      </c>
      <c r="J28" s="5">
        <f>OCT!J28+NOV!J28+DEC!J28</f>
        <v>0</v>
      </c>
      <c r="K28" s="5">
        <f>OCT!K28+NOV!K28+DEC!K28</f>
        <v>0</v>
      </c>
      <c r="L28" s="5">
        <f>OCT!L28+NOV!L28+DEC!L28</f>
        <v>0</v>
      </c>
      <c r="M28" s="76">
        <f t="shared" si="1"/>
        <v>0</v>
      </c>
      <c r="N28" s="74">
        <f t="shared" si="0"/>
        <v>0</v>
      </c>
    </row>
    <row r="29" spans="1:14" ht="19" x14ac:dyDescent="0.3">
      <c r="A29" s="25">
        <v>455</v>
      </c>
      <c r="B29" s="16" t="s">
        <v>11</v>
      </c>
      <c r="C29" s="5">
        <f>OCT!C29+NOV!C29+DEC!C29</f>
        <v>0</v>
      </c>
      <c r="D29" s="5">
        <f>OCT!D29+NOV!D29+DEC!D29</f>
        <v>0</v>
      </c>
      <c r="E29" s="5">
        <f>OCT!E29+NOV!E29+DEC!E29</f>
        <v>0</v>
      </c>
      <c r="F29" s="5">
        <f>OCT!F29+NOV!F29+DEC!F29</f>
        <v>0</v>
      </c>
      <c r="G29" s="5">
        <f>OCT!G29+NOV!G29+DEC!G29</f>
        <v>0</v>
      </c>
      <c r="H29" s="5">
        <f>OCT!H29+NOV!H29+DEC!H29</f>
        <v>0</v>
      </c>
      <c r="I29" s="5">
        <f>OCT!I29+NOV!I29+DEC!I29</f>
        <v>0</v>
      </c>
      <c r="J29" s="5">
        <f>OCT!J29+NOV!J29+DEC!J29</f>
        <v>0</v>
      </c>
      <c r="K29" s="5">
        <f>OCT!K29+NOV!K29+DEC!K29</f>
        <v>0</v>
      </c>
      <c r="L29" s="5">
        <f>OCT!L29+NOV!L29+DEC!L29</f>
        <v>0</v>
      </c>
      <c r="M29" s="76">
        <f t="shared" si="1"/>
        <v>0</v>
      </c>
      <c r="N29" s="74">
        <f t="shared" si="0"/>
        <v>0</v>
      </c>
    </row>
    <row r="30" spans="1:14" ht="19" x14ac:dyDescent="0.3">
      <c r="A30" s="25">
        <v>460</v>
      </c>
      <c r="B30" s="16" t="s">
        <v>16</v>
      </c>
      <c r="C30" s="5">
        <f>OCT!C30+NOV!C30+DEC!C30</f>
        <v>0</v>
      </c>
      <c r="D30" s="5">
        <f>OCT!D30+NOV!D30+DEC!D30</f>
        <v>14503</v>
      </c>
      <c r="E30" s="5">
        <f>OCT!E30+NOV!E30+DEC!E30</f>
        <v>0</v>
      </c>
      <c r="F30" s="5">
        <f>OCT!F30+NOV!F30+DEC!F30</f>
        <v>17838</v>
      </c>
      <c r="G30" s="5">
        <f>OCT!G30+NOV!G30+DEC!G30</f>
        <v>0</v>
      </c>
      <c r="H30" s="5">
        <f>OCT!H30+NOV!H30+DEC!H30</f>
        <v>0</v>
      </c>
      <c r="I30" s="5">
        <f>OCT!I30+NOV!I30+DEC!I30</f>
        <v>0</v>
      </c>
      <c r="J30" s="5">
        <f>OCT!J30+NOV!J30+DEC!J30</f>
        <v>0</v>
      </c>
      <c r="K30" s="5">
        <f>OCT!K30+NOV!K30+DEC!K30</f>
        <v>0</v>
      </c>
      <c r="L30" s="5">
        <f>OCT!L30+NOV!L30+DEC!L30</f>
        <v>0</v>
      </c>
      <c r="M30" s="76">
        <f t="shared" si="1"/>
        <v>32341</v>
      </c>
      <c r="N30" s="74">
        <f t="shared" si="0"/>
        <v>2.9470314034065757E-5</v>
      </c>
    </row>
    <row r="31" spans="1:14" ht="57" x14ac:dyDescent="0.3">
      <c r="A31" s="25">
        <v>465</v>
      </c>
      <c r="B31" s="16" t="s">
        <v>44</v>
      </c>
      <c r="C31" s="5">
        <f>OCT!C31+NOV!C31+DEC!C31</f>
        <v>0</v>
      </c>
      <c r="D31" s="5">
        <f>OCT!D31+NOV!D31+DEC!D31</f>
        <v>0</v>
      </c>
      <c r="E31" s="5">
        <f>OCT!E31+NOV!E31+DEC!E31</f>
        <v>0</v>
      </c>
      <c r="F31" s="5">
        <f>OCT!F31+NOV!F31+DEC!F31</f>
        <v>0</v>
      </c>
      <c r="G31" s="5">
        <f>OCT!G31+NOV!G31+DEC!G31</f>
        <v>0</v>
      </c>
      <c r="H31" s="5">
        <f>OCT!H31+NOV!H31+DEC!H31</f>
        <v>0</v>
      </c>
      <c r="I31" s="5">
        <f>OCT!I31+NOV!I31+DEC!I31</f>
        <v>0</v>
      </c>
      <c r="J31" s="5">
        <f>OCT!J31+NOV!J31+DEC!J31</f>
        <v>0</v>
      </c>
      <c r="K31" s="5">
        <f>OCT!K31+NOV!K31+DEC!K31</f>
        <v>0</v>
      </c>
      <c r="L31" s="5">
        <f>OCT!L31+NOV!L31+DEC!L31</f>
        <v>0</v>
      </c>
      <c r="M31" s="76">
        <f t="shared" si="1"/>
        <v>0</v>
      </c>
      <c r="N31" s="74">
        <f t="shared" si="0"/>
        <v>0</v>
      </c>
    </row>
    <row r="32" spans="1:14" ht="33.75" customHeight="1" x14ac:dyDescent="0.3">
      <c r="A32" s="25">
        <v>480</v>
      </c>
      <c r="B32" s="16" t="s">
        <v>10</v>
      </c>
      <c r="C32" s="5">
        <f>OCT!C32+NOV!C32+DEC!C32</f>
        <v>0</v>
      </c>
      <c r="D32" s="5">
        <f>OCT!D32+NOV!D32+DEC!D32</f>
        <v>0</v>
      </c>
      <c r="E32" s="5">
        <f>OCT!E32+NOV!E32+DEC!E32</f>
        <v>0</v>
      </c>
      <c r="F32" s="5">
        <f>OCT!F32+NOV!F32+DEC!F32</f>
        <v>0</v>
      </c>
      <c r="G32" s="5">
        <f>OCT!G32+NOV!G32+DEC!G32</f>
        <v>0</v>
      </c>
      <c r="H32" s="5">
        <f>OCT!H32+NOV!H32+DEC!H32</f>
        <v>0</v>
      </c>
      <c r="I32" s="5">
        <f>OCT!I32+NOV!I32+DEC!I32</f>
        <v>0</v>
      </c>
      <c r="J32" s="5">
        <f>OCT!J32+NOV!J32+DEC!J32</f>
        <v>0</v>
      </c>
      <c r="K32" s="5">
        <f>OCT!K32+NOV!K32+DEC!K32</f>
        <v>0</v>
      </c>
      <c r="L32" s="5">
        <f>OCT!L32+NOV!L32+DEC!L32</f>
        <v>0</v>
      </c>
      <c r="M32" s="76">
        <f t="shared" si="1"/>
        <v>0</v>
      </c>
      <c r="N32" s="74">
        <f t="shared" si="0"/>
        <v>0</v>
      </c>
    </row>
    <row r="33" spans="1:17" ht="19" x14ac:dyDescent="0.3">
      <c r="A33" s="25">
        <v>485</v>
      </c>
      <c r="B33" s="16" t="s">
        <v>9</v>
      </c>
      <c r="C33" s="5">
        <f>OCT!C33+NOV!C33+DEC!C33</f>
        <v>0</v>
      </c>
      <c r="D33" s="5">
        <f>OCT!D33+NOV!D33+DEC!D33</f>
        <v>6344618</v>
      </c>
      <c r="E33" s="5">
        <f>OCT!E33+NOV!E33+DEC!E33</f>
        <v>0</v>
      </c>
      <c r="F33" s="5">
        <f>OCT!F33+NOV!F33+DEC!F33</f>
        <v>9424430</v>
      </c>
      <c r="G33" s="5">
        <f>OCT!G33+NOV!G33+DEC!G33</f>
        <v>0</v>
      </c>
      <c r="H33" s="5">
        <f>OCT!H33+NOV!H33+DEC!H33</f>
        <v>0</v>
      </c>
      <c r="I33" s="5">
        <f>OCT!I33+NOV!I33+DEC!I33</f>
        <v>404942</v>
      </c>
      <c r="J33" s="5">
        <f>OCT!J33+NOV!J33+DEC!J33</f>
        <v>0</v>
      </c>
      <c r="K33" s="5">
        <f>OCT!K33+NOV!K33+DEC!K33</f>
        <v>0</v>
      </c>
      <c r="L33" s="5">
        <f>OCT!L33+NOV!L33+DEC!L33</f>
        <v>0</v>
      </c>
      <c r="M33" s="76">
        <f t="shared" si="1"/>
        <v>16173990</v>
      </c>
      <c r="N33" s="74">
        <f t="shared" si="0"/>
        <v>1.4738337233970477E-2</v>
      </c>
    </row>
    <row r="34" spans="1:17" ht="52.5" customHeight="1" x14ac:dyDescent="0.3">
      <c r="A34" s="25">
        <v>495</v>
      </c>
      <c r="B34" s="16" t="s">
        <v>8</v>
      </c>
      <c r="C34" s="5">
        <f>OCT!C34+NOV!C34+DEC!C34</f>
        <v>0</v>
      </c>
      <c r="D34" s="5">
        <f>OCT!D34+NOV!D34+DEC!D34</f>
        <v>0</v>
      </c>
      <c r="E34" s="5">
        <f>OCT!E34+NOV!E34+DEC!E34</f>
        <v>0</v>
      </c>
      <c r="F34" s="5">
        <f>OCT!F34+NOV!F34+DEC!F34</f>
        <v>0</v>
      </c>
      <c r="G34" s="5">
        <f>OCT!G34+NOV!G34+DEC!G34</f>
        <v>0</v>
      </c>
      <c r="H34" s="5">
        <f>OCT!H34+NOV!H34+DEC!H34</f>
        <v>0</v>
      </c>
      <c r="I34" s="5">
        <f>OCT!I34+NOV!I34+DEC!I34</f>
        <v>0</v>
      </c>
      <c r="J34" s="5">
        <f>OCT!J34+NOV!J34+DEC!J34</f>
        <v>0</v>
      </c>
      <c r="K34" s="5">
        <f>OCT!K34+NOV!K34+DEC!K34</f>
        <v>0</v>
      </c>
      <c r="L34" s="5">
        <f>OCT!L34+NOV!L34+DEC!L34</f>
        <v>0</v>
      </c>
      <c r="M34" s="76">
        <f t="shared" si="1"/>
        <v>0</v>
      </c>
      <c r="N34" s="74">
        <f t="shared" si="0"/>
        <v>0</v>
      </c>
    </row>
    <row r="35" spans="1:17" ht="76" x14ac:dyDescent="0.3">
      <c r="A35" s="25">
        <v>496</v>
      </c>
      <c r="B35" s="16" t="s">
        <v>48</v>
      </c>
      <c r="C35" s="5">
        <f>OCT!C35+NOV!C35+DEC!C35</f>
        <v>0</v>
      </c>
      <c r="D35" s="5">
        <f>OCT!D35+NOV!D35+DEC!D35</f>
        <v>0</v>
      </c>
      <c r="E35" s="5">
        <f>OCT!E35+NOV!E35+DEC!E35</f>
        <v>0</v>
      </c>
      <c r="F35" s="5">
        <f>OCT!F35+NOV!F35+DEC!F35</f>
        <v>0</v>
      </c>
      <c r="G35" s="5">
        <f>OCT!G35+NOV!G35+DEC!G35</f>
        <v>0</v>
      </c>
      <c r="H35" s="5">
        <f>OCT!H35+NOV!H35+DEC!H35</f>
        <v>0</v>
      </c>
      <c r="I35" s="5">
        <f>OCT!I35+NOV!I35+DEC!I35</f>
        <v>0</v>
      </c>
      <c r="J35" s="5">
        <f>OCT!J35+NOV!J35+DEC!J35</f>
        <v>0</v>
      </c>
      <c r="K35" s="5">
        <f>OCT!K35+NOV!K35+DEC!K35</f>
        <v>0</v>
      </c>
      <c r="L35" s="5">
        <f>OCT!L35+NOV!L35+DEC!L35</f>
        <v>0</v>
      </c>
      <c r="M35" s="76">
        <f t="shared" si="1"/>
        <v>0</v>
      </c>
      <c r="N35" s="74">
        <f t="shared" si="0"/>
        <v>0</v>
      </c>
    </row>
    <row r="36" spans="1:17" ht="38" x14ac:dyDescent="0.3">
      <c r="A36" s="25">
        <v>498</v>
      </c>
      <c r="B36" s="16" t="s">
        <v>45</v>
      </c>
      <c r="C36" s="5">
        <f>OCT!C36+NOV!C36+DEC!C36</f>
        <v>0</v>
      </c>
      <c r="D36" s="5">
        <f>OCT!D36+NOV!D36+DEC!D36</f>
        <v>130464</v>
      </c>
      <c r="E36" s="5">
        <f>OCT!E36+NOV!E36+DEC!E36</f>
        <v>0</v>
      </c>
      <c r="F36" s="5">
        <f>OCT!F36+NOV!F36+DEC!F36</f>
        <v>117417</v>
      </c>
      <c r="G36" s="5">
        <f>OCT!G36+NOV!G36+DEC!G36</f>
        <v>0</v>
      </c>
      <c r="H36" s="5">
        <f>OCT!H36+NOV!H36+DEC!H36</f>
        <v>0</v>
      </c>
      <c r="I36" s="5">
        <f>OCT!I36+NOV!I36+DEC!I36</f>
        <v>0</v>
      </c>
      <c r="J36" s="5">
        <f>OCT!J36+NOV!J36+DEC!J36</f>
        <v>0</v>
      </c>
      <c r="K36" s="5">
        <f>OCT!K36+NOV!K36+DEC!K36</f>
        <v>0</v>
      </c>
      <c r="L36" s="5">
        <f>OCT!L36+NOV!L36+DEC!L36</f>
        <v>0</v>
      </c>
      <c r="M36" s="76">
        <f t="shared" si="1"/>
        <v>247881</v>
      </c>
      <c r="N36" s="74">
        <f t="shared" si="0"/>
        <v>2.2587832513151274E-4</v>
      </c>
    </row>
    <row r="37" spans="1:17" ht="57" x14ac:dyDescent="0.3">
      <c r="A37" s="27" t="s">
        <v>7</v>
      </c>
      <c r="B37" s="19" t="s">
        <v>6</v>
      </c>
      <c r="C37" s="5">
        <f>OCT!C37+NOV!C37+DEC!C37</f>
        <v>0</v>
      </c>
      <c r="D37" s="5">
        <f>OCT!D37+NOV!D37+DEC!D37</f>
        <v>1091849</v>
      </c>
      <c r="E37" s="5">
        <f>OCT!E37+NOV!E37+DEC!E37</f>
        <v>0</v>
      </c>
      <c r="F37" s="5">
        <f>OCT!F37+NOV!F37+DEC!F37</f>
        <v>0</v>
      </c>
      <c r="G37" s="5">
        <f>OCT!G37+NOV!G37+DEC!G37</f>
        <v>0</v>
      </c>
      <c r="H37" s="5">
        <f>OCT!H37+NOV!H37+DEC!H37</f>
        <v>0</v>
      </c>
      <c r="I37" s="5">
        <f>OCT!I37+NOV!I37+DEC!I37</f>
        <v>0</v>
      </c>
      <c r="J37" s="5">
        <f>OCT!J37+NOV!J37+DEC!J37</f>
        <v>110400</v>
      </c>
      <c r="K37" s="5">
        <f>OCT!K37+NOV!K37+DEC!K37</f>
        <v>12967</v>
      </c>
      <c r="L37" s="5">
        <f>OCT!L37+NOV!L37+DEC!L37</f>
        <v>0</v>
      </c>
      <c r="M37" s="77">
        <f>SUM(C37:L37)</f>
        <v>1215216</v>
      </c>
      <c r="N37" s="74">
        <f t="shared" si="0"/>
        <v>1.1073497151980847E-3</v>
      </c>
      <c r="P37" s="3"/>
    </row>
    <row r="38" spans="1:17" ht="19" x14ac:dyDescent="0.3">
      <c r="A38" s="28"/>
      <c r="B38" s="16" t="s">
        <v>50</v>
      </c>
      <c r="C38" s="5">
        <f>OCT!C38+NOV!C38+DEC!C38</f>
        <v>0</v>
      </c>
      <c r="D38" s="5">
        <f>OCT!D38+NOV!D38+DEC!D38</f>
        <v>0</v>
      </c>
      <c r="E38" s="5">
        <f>OCT!E38+NOV!E38+DEC!E38</f>
        <v>0</v>
      </c>
      <c r="F38" s="5">
        <f>OCT!F38+NOV!F38+DEC!F38</f>
        <v>0</v>
      </c>
      <c r="G38" s="5">
        <f>OCT!G38+NOV!G38+DEC!G38</f>
        <v>0</v>
      </c>
      <c r="H38" s="5">
        <f>OCT!H38+NOV!H38+DEC!H38</f>
        <v>0</v>
      </c>
      <c r="I38" s="5">
        <f>OCT!I38+NOV!I38+DEC!I38</f>
        <v>0</v>
      </c>
      <c r="J38" s="5">
        <f>OCT!J38+NOV!J38+DEC!J38</f>
        <v>12277509</v>
      </c>
      <c r="K38" s="5">
        <f>OCT!K38+NOV!K38+DEC!K38</f>
        <v>2242837</v>
      </c>
      <c r="L38" s="5">
        <f>OCT!L38+NOV!L38+DEC!L38</f>
        <v>0</v>
      </c>
      <c r="M38" s="77">
        <f>SUM(C38:L38)</f>
        <v>14520346</v>
      </c>
      <c r="N38" s="74">
        <f t="shared" si="0"/>
        <v>1.3231475727506589E-2</v>
      </c>
      <c r="P38" s="3"/>
    </row>
    <row r="39" spans="1:17" ht="25.5" customHeight="1" thickBot="1" x14ac:dyDescent="0.35">
      <c r="A39" s="28"/>
      <c r="B39" s="19" t="s">
        <v>5</v>
      </c>
      <c r="C39" s="59">
        <f>OCT!C39+NOV!C39+DEC!C39</f>
        <v>0</v>
      </c>
      <c r="D39" s="59">
        <f>OCT!D39+NOV!D39+DEC!D39</f>
        <v>0</v>
      </c>
      <c r="E39" s="59">
        <f>OCT!E39+NOV!E39+DEC!E39</f>
        <v>0</v>
      </c>
      <c r="F39" s="59">
        <f>OCT!F39+NOV!F39+DEC!F39</f>
        <v>0</v>
      </c>
      <c r="G39" s="59">
        <f>OCT!G39+NOV!G39+DEC!G39</f>
        <v>0</v>
      </c>
      <c r="H39" s="59">
        <f>OCT!H39+NOV!H39+DEC!H39</f>
        <v>0</v>
      </c>
      <c r="I39" s="59">
        <f>OCT!I39+NOV!I39+DEC!I39</f>
        <v>0</v>
      </c>
      <c r="J39" s="59">
        <f>OCT!J39+NOV!J39+DEC!J39</f>
        <v>0</v>
      </c>
      <c r="K39" s="59">
        <f>OCT!K39+NOV!K39+DEC!K39</f>
        <v>0</v>
      </c>
      <c r="L39" s="63">
        <f>OCT!L39+NOV!L39+DEC!L39</f>
        <v>0</v>
      </c>
      <c r="M39" s="58">
        <f>SUM(C39:L39)</f>
        <v>0</v>
      </c>
      <c r="N39" s="60">
        <f t="shared" si="0"/>
        <v>0</v>
      </c>
      <c r="P39" s="2"/>
      <c r="Q39" s="3"/>
    </row>
    <row r="40" spans="1:17" s="31" customFormat="1" ht="21" thickTop="1" thickBot="1" x14ac:dyDescent="0.35">
      <c r="A40" s="114" t="s">
        <v>4</v>
      </c>
      <c r="B40" s="115"/>
      <c r="C40" s="41">
        <f>SUM(C4:C39)</f>
        <v>302220</v>
      </c>
      <c r="D40" s="41">
        <f>SUM(D4:D39)</f>
        <v>314906727</v>
      </c>
      <c r="E40" s="41">
        <f t="shared" ref="E40:M40" si="2">SUM(E4:E39)</f>
        <v>498663</v>
      </c>
      <c r="F40" s="41">
        <f t="shared" si="2"/>
        <v>690974237</v>
      </c>
      <c r="G40" s="41">
        <f>SUM(G4:G39)</f>
        <v>13826272</v>
      </c>
      <c r="H40" s="41">
        <f t="shared" si="2"/>
        <v>10214.4</v>
      </c>
      <c r="I40" s="41">
        <f t="shared" si="2"/>
        <v>12934295.75</v>
      </c>
      <c r="J40" s="41">
        <f t="shared" si="2"/>
        <v>53462436</v>
      </c>
      <c r="K40" s="41">
        <f t="shared" si="2"/>
        <v>10478347</v>
      </c>
      <c r="L40" s="71">
        <f t="shared" si="2"/>
        <v>16000</v>
      </c>
      <c r="M40" s="72">
        <f t="shared" si="2"/>
        <v>1097409412.1500001</v>
      </c>
      <c r="N40" s="73">
        <f t="shared" si="0"/>
        <v>1</v>
      </c>
      <c r="O40" s="62"/>
      <c r="P40" s="62"/>
    </row>
    <row r="41" spans="1:17" ht="6" customHeight="1" thickBot="1" x14ac:dyDescent="0.3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22"/>
      <c r="P41" s="3"/>
    </row>
    <row r="42" spans="1:17" ht="22.5" customHeight="1" thickTop="1" thickBot="1" x14ac:dyDescent="0.35">
      <c r="A42" s="116" t="s">
        <v>3</v>
      </c>
      <c r="B42" s="117"/>
      <c r="C42" s="38">
        <f>OCT!C42+NOV!C42+DEC!C42</f>
        <v>112147404.62763137</v>
      </c>
      <c r="D42" s="38">
        <f>OCT!D42+NOV!D42+DEC!D42</f>
        <v>351788310.31262183</v>
      </c>
      <c r="E42" s="38">
        <f>OCT!E42+NOV!E42+DEC!E42</f>
        <v>169284078.70929462</v>
      </c>
      <c r="F42" s="38">
        <f>OCT!F42+NOV!F42+DEC!F42</f>
        <v>242101754.08435613</v>
      </c>
      <c r="G42" s="38">
        <f>OCT!G42+NOV!G42+DEC!G42</f>
        <v>62160840.666496851</v>
      </c>
      <c r="H42" s="38">
        <f>OCT!H42+NOV!H42+DEC!H42</f>
        <v>9268272.008745214</v>
      </c>
      <c r="I42" s="38">
        <f>OCT!I42+NOV!I42+DEC!I42</f>
        <v>113262393.76501325</v>
      </c>
      <c r="J42" s="38">
        <f>JULY!J42+AUG!J42+SEPT!J42</f>
        <v>0</v>
      </c>
      <c r="K42" s="38">
        <f>JULY!K42+AUG!K42+SEPT!K42</f>
        <v>0</v>
      </c>
      <c r="L42" s="38">
        <f>JULY!L42+AUG!L42+SEPT!L42</f>
        <v>3041440.8882538592</v>
      </c>
      <c r="M42" s="39">
        <f>OCT!M42+NOV!M42+DEC!M42</f>
        <v>1085658756.9765701</v>
      </c>
      <c r="N42" s="37"/>
      <c r="O42" s="2"/>
    </row>
    <row r="43" spans="1:17" s="109" customFormat="1" ht="21" thickTop="1" thickBot="1" x14ac:dyDescent="0.35">
      <c r="A43" s="140" t="s">
        <v>2</v>
      </c>
      <c r="B43" s="141"/>
      <c r="C43" s="107">
        <f>C40/C42</f>
        <v>2.6948461357931214E-3</v>
      </c>
      <c r="D43" s="107">
        <f t="shared" ref="D43:L43" si="3">D40/D42</f>
        <v>0.89515972466553406</v>
      </c>
      <c r="E43" s="107">
        <f t="shared" si="3"/>
        <v>2.9457170680317539E-3</v>
      </c>
      <c r="F43" s="107">
        <f>F40/F42</f>
        <v>2.8540653892133392</v>
      </c>
      <c r="G43" s="107">
        <f t="shared" si="3"/>
        <v>0.22242736507024136</v>
      </c>
      <c r="H43" s="107">
        <f t="shared" si="3"/>
        <v>1.1020824583441286E-3</v>
      </c>
      <c r="I43" s="107">
        <f t="shared" si="3"/>
        <v>0.11419761952793377</v>
      </c>
      <c r="J43" s="107" t="e">
        <f t="shared" si="3"/>
        <v>#DIV/0!</v>
      </c>
      <c r="K43" s="107" t="e">
        <f t="shared" si="3"/>
        <v>#DIV/0!</v>
      </c>
      <c r="L43" s="107">
        <f t="shared" si="3"/>
        <v>5.2606644639363225E-3</v>
      </c>
      <c r="M43" s="112">
        <f>M40/M42</f>
        <v>1.0108235254382825</v>
      </c>
      <c r="N43" s="113"/>
    </row>
    <row r="45" spans="1:17" x14ac:dyDescent="0.2">
      <c r="D45" s="2"/>
      <c r="M45" s="2"/>
      <c r="N45" s="3"/>
    </row>
    <row r="46" spans="1:17" x14ac:dyDescent="0.2">
      <c r="D46" s="3"/>
      <c r="M46" s="3">
        <f>OCT!M40+NOV!M40+DEC!M40</f>
        <v>1097409412.1500001</v>
      </c>
      <c r="N46" s="3">
        <f>M48-M46</f>
        <v>455054868.42999983</v>
      </c>
    </row>
    <row r="47" spans="1:17" x14ac:dyDescent="0.2">
      <c r="M47" s="2"/>
    </row>
    <row r="48" spans="1:17" x14ac:dyDescent="0.2">
      <c r="M48" s="2">
        <v>1552464280.5799999</v>
      </c>
      <c r="N48" s="110">
        <f>M46/M48-1</f>
        <v>-0.29311777032318675</v>
      </c>
    </row>
    <row r="50" spans="13:13" x14ac:dyDescent="0.2">
      <c r="M50" s="3"/>
    </row>
  </sheetData>
  <mergeCells count="9">
    <mergeCell ref="A40:B40"/>
    <mergeCell ref="A42:B42"/>
    <mergeCell ref="A43:B43"/>
    <mergeCell ref="A1:N1"/>
    <mergeCell ref="A2:A3"/>
    <mergeCell ref="B2:B3"/>
    <mergeCell ref="C2:L2"/>
    <mergeCell ref="M2:M3"/>
    <mergeCell ref="N2:N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zoomScale="93" zoomScaleNormal="93" workbookViewId="0">
      <pane xSplit="1" ySplit="8" topLeftCell="B9" activePane="bottomRight" state="frozen"/>
      <selection pane="topRight" activeCell="O48" sqref="O48"/>
      <selection pane="bottomLeft" activeCell="A10" sqref="A10"/>
      <selection pane="bottomRight" activeCell="F10" sqref="F10"/>
    </sheetView>
  </sheetViews>
  <sheetFormatPr baseColWidth="10" defaultColWidth="8.83203125" defaultRowHeight="14" x14ac:dyDescent="0.2"/>
  <cols>
    <col min="1" max="1" width="11.83203125" style="29" customWidth="1"/>
    <col min="2" max="2" width="25.5" style="1" customWidth="1"/>
    <col min="3" max="3" width="15.5" style="2" customWidth="1"/>
    <col min="4" max="4" width="19.5" style="1" customWidth="1"/>
    <col min="5" max="5" width="16.83203125" style="1" bestFit="1" customWidth="1"/>
    <col min="6" max="6" width="20" style="1" customWidth="1"/>
    <col min="7" max="7" width="20.6640625" style="1" customWidth="1"/>
    <col min="8" max="8" width="18.1640625" style="1" customWidth="1"/>
    <col min="9" max="9" width="18.83203125" style="1" customWidth="1"/>
    <col min="10" max="10" width="18.1640625" style="1" bestFit="1" customWidth="1"/>
    <col min="11" max="11" width="17.33203125" style="1" customWidth="1"/>
    <col min="12" max="12" width="15.33203125" style="1" bestFit="1" customWidth="1"/>
    <col min="13" max="13" width="20.1640625" style="1" bestFit="1" customWidth="1"/>
    <col min="14" max="14" width="16.33203125" style="1" customWidth="1"/>
    <col min="15" max="15" width="16.5" style="1" bestFit="1" customWidth="1"/>
    <col min="16" max="17" width="14.5" style="1" bestFit="1" customWidth="1"/>
    <col min="18" max="16384" width="8.83203125" style="1"/>
  </cols>
  <sheetData>
    <row r="1" spans="1:14" ht="27" thickBot="1" x14ac:dyDescent="0.4">
      <c r="A1" s="131" t="s">
        <v>85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27" thickBot="1" x14ac:dyDescent="0.4">
      <c r="A2" s="121" t="s">
        <v>36</v>
      </c>
      <c r="B2" s="123" t="s">
        <v>35</v>
      </c>
      <c r="C2" s="138" t="s">
        <v>34</v>
      </c>
      <c r="D2" s="139"/>
      <c r="E2" s="139"/>
      <c r="F2" s="139"/>
      <c r="G2" s="139"/>
      <c r="H2" s="139"/>
      <c r="I2" s="139"/>
      <c r="J2" s="139"/>
      <c r="K2" s="139"/>
      <c r="L2" s="139"/>
      <c r="M2" s="127" t="s">
        <v>4</v>
      </c>
      <c r="N2" s="129" t="s">
        <v>30</v>
      </c>
    </row>
    <row r="3" spans="1:14" s="57" customFormat="1" ht="59" thickTop="1" thickBot="1" x14ac:dyDescent="0.35">
      <c r="A3" s="122"/>
      <c r="B3" s="124"/>
      <c r="C3" s="54" t="s">
        <v>1</v>
      </c>
      <c r="D3" s="55" t="s">
        <v>0</v>
      </c>
      <c r="E3" s="55" t="s">
        <v>37</v>
      </c>
      <c r="F3" s="55" t="s">
        <v>38</v>
      </c>
      <c r="G3" s="55" t="s">
        <v>46</v>
      </c>
      <c r="H3" s="55" t="s">
        <v>33</v>
      </c>
      <c r="I3" s="56" t="s">
        <v>32</v>
      </c>
      <c r="J3" s="55" t="s">
        <v>31</v>
      </c>
      <c r="K3" s="56" t="s">
        <v>52</v>
      </c>
      <c r="L3" s="56" t="s">
        <v>51</v>
      </c>
      <c r="M3" s="128"/>
      <c r="N3" s="130"/>
    </row>
    <row r="4" spans="1:14" ht="24.75" customHeight="1" x14ac:dyDescent="0.3">
      <c r="A4" s="24">
        <v>110</v>
      </c>
      <c r="B4" s="4" t="s">
        <v>29</v>
      </c>
      <c r="C4" s="5">
        <f>'NOV-SUM'!C4+DEC!C4</f>
        <v>0</v>
      </c>
      <c r="D4" s="5">
        <f>'NOV-SUM'!D4+DEC!D4</f>
        <v>1394030</v>
      </c>
      <c r="E4" s="5">
        <f>'NOV-SUM'!E4+DEC!E4</f>
        <v>0</v>
      </c>
      <c r="F4" s="5">
        <f>'NOV-SUM'!F4+DEC!F4</f>
        <v>1430278</v>
      </c>
      <c r="G4" s="5">
        <f>'NOV-SUM'!G4+DEC!G4</f>
        <v>0</v>
      </c>
      <c r="H4" s="5">
        <f>'NOV-SUM'!H4+DEC!H4</f>
        <v>0</v>
      </c>
      <c r="I4" s="5">
        <f>'NOV-SUM'!I4+DEC!I4</f>
        <v>221181</v>
      </c>
      <c r="J4" s="5">
        <f>'NOV-SUM'!J4+DEC!J4</f>
        <v>0</v>
      </c>
      <c r="K4" s="5">
        <f>'NOV-SUM'!K4+DEC!K4</f>
        <v>16375</v>
      </c>
      <c r="L4" s="5">
        <f>'NOV-SUM'!L4+DEC!L4</f>
        <v>10000</v>
      </c>
      <c r="M4" s="10">
        <f>SUM(C4:L4)</f>
        <v>3071864</v>
      </c>
      <c r="N4" s="11">
        <f>M4/$M$39</f>
        <v>1.5065902582023767E-3</v>
      </c>
    </row>
    <row r="5" spans="1:14" ht="24.75" customHeight="1" x14ac:dyDescent="0.3">
      <c r="A5" s="24"/>
      <c r="B5" s="4" t="s">
        <v>28</v>
      </c>
      <c r="C5" s="5">
        <f>2141519</f>
        <v>2141519</v>
      </c>
      <c r="D5" s="5">
        <f>55101250+1630048</f>
        <v>56731298</v>
      </c>
      <c r="E5" s="5">
        <f>3533507</f>
        <v>3533507</v>
      </c>
      <c r="F5" s="5">
        <f>94232509+1479394</f>
        <v>95711903</v>
      </c>
      <c r="G5" s="5">
        <f>12607335+126331</f>
        <v>12733666</v>
      </c>
      <c r="H5" s="5"/>
      <c r="I5" s="5">
        <f>19715207+82335</f>
        <v>19797542</v>
      </c>
      <c r="J5" s="5">
        <f>8133848+81505</f>
        <v>8215353</v>
      </c>
      <c r="K5" s="5">
        <f>1626987+16303</f>
        <v>1643290</v>
      </c>
      <c r="L5" s="5">
        <f>9000</f>
        <v>9000</v>
      </c>
      <c r="M5" s="10">
        <f>197101162+3415916</f>
        <v>200517078</v>
      </c>
      <c r="N5" s="11">
        <f>M5/$M$39</f>
        <v>9.8343245768043805E-2</v>
      </c>
    </row>
    <row r="6" spans="1:14" ht="38" x14ac:dyDescent="0.3">
      <c r="A6" s="25">
        <v>113</v>
      </c>
      <c r="B6" s="12" t="s">
        <v>26</v>
      </c>
      <c r="C6" s="5">
        <f>'NOV-SUM'!C7+DEC!C7</f>
        <v>0</v>
      </c>
      <c r="D6" s="5">
        <f>'NOV-SUM'!D7+DEC!D7</f>
        <v>0</v>
      </c>
      <c r="E6" s="5">
        <f>'NOV-SUM'!E7+DEC!E7</f>
        <v>0</v>
      </c>
      <c r="F6" s="5">
        <f>'NOV-SUM'!F7+DEC!F7</f>
        <v>0</v>
      </c>
      <c r="G6" s="5">
        <f>'NOV-SUM'!G7+DEC!G7</f>
        <v>0</v>
      </c>
      <c r="H6" s="5">
        <f>'NOV-SUM'!H7+DEC!H7</f>
        <v>0</v>
      </c>
      <c r="I6" s="5">
        <f>'NOV-SUM'!I7+DEC!I7</f>
        <v>0</v>
      </c>
      <c r="J6" s="5">
        <f>'NOV-SUM'!J7+DEC!J7</f>
        <v>0</v>
      </c>
      <c r="K6" s="5">
        <f>'NOV-SUM'!K7+DEC!K7</f>
        <v>0</v>
      </c>
      <c r="L6" s="5">
        <f>'NOV-SUM'!L7+DEC!L7</f>
        <v>0</v>
      </c>
      <c r="M6" s="10">
        <f t="shared" ref="M6:M35" si="0">SUM(C6:L6)</f>
        <v>0</v>
      </c>
      <c r="N6" s="11">
        <f>M6/$M$39</f>
        <v>0</v>
      </c>
    </row>
    <row r="7" spans="1:14" ht="27" customHeight="1" x14ac:dyDescent="0.3">
      <c r="A7" s="25">
        <v>140</v>
      </c>
      <c r="B7" s="12" t="s">
        <v>25</v>
      </c>
      <c r="C7" s="5">
        <f>'NOV-SUM'!C8+DEC!C8</f>
        <v>1801715</v>
      </c>
      <c r="D7" s="5">
        <f>'NOV-SUM'!D8+DEC!D8</f>
        <v>31017381</v>
      </c>
      <c r="E7" s="5">
        <f>'NOV-SUM'!E8+DEC!E8</f>
        <v>2972833</v>
      </c>
      <c r="F7" s="5">
        <f>'NOV-SUM'!F8+DEC!F8</f>
        <v>39688835</v>
      </c>
      <c r="G7" s="5">
        <f>'NOV-SUM'!G8+DEC!G8</f>
        <v>4483548</v>
      </c>
      <c r="H7" s="5">
        <f>'NOV-SUM'!H8+DEC!H8</f>
        <v>0</v>
      </c>
      <c r="I7" s="5">
        <f>'NOV-SUM'!I8+DEC!I8</f>
        <v>10622304</v>
      </c>
      <c r="J7" s="5">
        <f>'NOV-SUM'!J8+DEC!J8</f>
        <v>2892663</v>
      </c>
      <c r="K7" s="5">
        <f>'NOV-SUM'!K8+DEC!K8</f>
        <v>578120</v>
      </c>
      <c r="L7" s="5">
        <f>'NOV-SUM'!L8+DEC!L8</f>
        <v>1544000</v>
      </c>
      <c r="M7" s="10">
        <f t="shared" si="0"/>
        <v>95601399</v>
      </c>
      <c r="N7" s="11">
        <f>M7/$M$39</f>
        <v>4.6887536819311799E-2</v>
      </c>
    </row>
    <row r="8" spans="1:14" ht="37.5" customHeight="1" x14ac:dyDescent="0.3">
      <c r="A8" s="25">
        <v>300</v>
      </c>
      <c r="B8" s="16" t="s">
        <v>24</v>
      </c>
      <c r="C8" s="5">
        <f>'NOV-SUM'!C9+DEC!C9</f>
        <v>0</v>
      </c>
      <c r="D8" s="5">
        <f>'NOV-SUM'!D9+DEC!D9</f>
        <v>0</v>
      </c>
      <c r="E8" s="5">
        <f>'NOV-SUM'!E9+DEC!E9</f>
        <v>0</v>
      </c>
      <c r="F8" s="5">
        <f>'NOV-SUM'!F9+DEC!F9</f>
        <v>0</v>
      </c>
      <c r="G8" s="5">
        <f>'NOV-SUM'!G9+DEC!G9</f>
        <v>0</v>
      </c>
      <c r="H8" s="5">
        <f>'NOV-SUM'!H9+DEC!H9</f>
        <v>0</v>
      </c>
      <c r="I8" s="5">
        <f>'NOV-SUM'!I9+DEC!I9</f>
        <v>0</v>
      </c>
      <c r="J8" s="5">
        <f>'NOV-SUM'!J9+DEC!J9</f>
        <v>0</v>
      </c>
      <c r="K8" s="5">
        <f>'NOV-SUM'!K9+DEC!K9</f>
        <v>0</v>
      </c>
      <c r="L8" s="5">
        <f>'NOV-SUM'!L9+DEC!L9</f>
        <v>0</v>
      </c>
      <c r="M8" s="10">
        <f t="shared" si="0"/>
        <v>0</v>
      </c>
      <c r="N8" s="11">
        <f>M8/$M$39</f>
        <v>0</v>
      </c>
    </row>
    <row r="9" spans="1:14" ht="38" x14ac:dyDescent="0.3">
      <c r="A9" s="25">
        <v>310</v>
      </c>
      <c r="B9" s="12" t="s">
        <v>23</v>
      </c>
      <c r="C9" s="5">
        <f>'NOV-SUM'!C10+DEC!C10</f>
        <v>366906</v>
      </c>
      <c r="D9" s="5">
        <f>'NOV-SUM'!D10+DEC!D10</f>
        <v>313481276</v>
      </c>
      <c r="E9" s="5">
        <f>'NOV-SUM'!E10+DEC!E10</f>
        <v>605394</v>
      </c>
      <c r="F9" s="5">
        <f>'NOV-SUM'!F10+DEC!F10</f>
        <v>758341115</v>
      </c>
      <c r="G9" s="5">
        <f>'NOV-SUM'!G10+DEC!G10</f>
        <v>25006135</v>
      </c>
      <c r="H9" s="5">
        <f>'NOV-SUM'!H10+DEC!H10</f>
        <v>0</v>
      </c>
      <c r="I9" s="5">
        <f>'NOV-SUM'!I10+DEC!I10</f>
        <v>2412064</v>
      </c>
      <c r="J9" s="5">
        <f>'NOV-SUM'!J10+DEC!J10</f>
        <v>48361641</v>
      </c>
      <c r="K9" s="5">
        <f>'NOV-SUM'!K10+DEC!K10</f>
        <v>9672579</v>
      </c>
      <c r="L9" s="5">
        <f>'NOV-SUM'!L10+DEC!L10</f>
        <v>3000</v>
      </c>
      <c r="M9" s="10">
        <f t="shared" si="0"/>
        <v>1158250110</v>
      </c>
      <c r="N9" s="11">
        <f>M9/$M$39</f>
        <v>0.56806171506545577</v>
      </c>
    </row>
    <row r="10" spans="1:14" ht="33" customHeight="1" x14ac:dyDescent="0.3">
      <c r="A10" s="25">
        <v>320</v>
      </c>
      <c r="B10" s="12" t="s">
        <v>22</v>
      </c>
      <c r="C10" s="5">
        <f>'NOV-SUM'!C11+DEC!C11</f>
        <v>3068280</v>
      </c>
      <c r="D10" s="5">
        <f>'NOV-SUM'!D11+DEC!D11</f>
        <v>50970419</v>
      </c>
      <c r="E10" s="5">
        <f>'NOV-SUM'!E11+DEC!E11</f>
        <v>5148046</v>
      </c>
      <c r="F10" s="5">
        <f>'NOV-SUM'!F11+DEC!F11</f>
        <v>61452486</v>
      </c>
      <c r="G10" s="5">
        <f>'NOV-SUM'!G11+DEC!G11</f>
        <v>0</v>
      </c>
      <c r="H10" s="5">
        <f>'NOV-SUM'!H11+DEC!H11</f>
        <v>0</v>
      </c>
      <c r="I10" s="5">
        <f>'NOV-SUM'!I11+DEC!I11</f>
        <v>7748250</v>
      </c>
      <c r="J10" s="5">
        <f>'NOV-SUM'!J11+DEC!J11</f>
        <v>0</v>
      </c>
      <c r="K10" s="5">
        <f>'NOV-SUM'!K11+DEC!K11</f>
        <v>0</v>
      </c>
      <c r="L10" s="5">
        <f>'NOV-SUM'!L11+DEC!L11</f>
        <v>15000</v>
      </c>
      <c r="M10" s="10">
        <f t="shared" si="0"/>
        <v>128402481</v>
      </c>
      <c r="N10" s="11">
        <f>M10/$M$39</f>
        <v>6.2974769392009466E-2</v>
      </c>
    </row>
    <row r="11" spans="1:14" ht="38" x14ac:dyDescent="0.3">
      <c r="A11" s="25">
        <v>321</v>
      </c>
      <c r="B11" s="12" t="s">
        <v>21</v>
      </c>
      <c r="C11" s="5">
        <f>'NOV-SUM'!C12+DEC!C12</f>
        <v>0</v>
      </c>
      <c r="D11" s="5">
        <f>'NOV-SUM'!D12+DEC!D12</f>
        <v>92147947</v>
      </c>
      <c r="E11" s="5">
        <f>'NOV-SUM'!E12+DEC!E12</f>
        <v>0</v>
      </c>
      <c r="F11" s="5">
        <f>'NOV-SUM'!F12+DEC!F12</f>
        <v>91216021</v>
      </c>
      <c r="G11" s="5">
        <f>'NOV-SUM'!G12+DEC!G12</f>
        <v>0</v>
      </c>
      <c r="H11" s="5">
        <f>'NOV-SUM'!H12+DEC!H12</f>
        <v>0</v>
      </c>
      <c r="I11" s="5">
        <f>'NOV-SUM'!I12+DEC!I12</f>
        <v>530048</v>
      </c>
      <c r="J11" s="5">
        <f>'NOV-SUM'!J12+DEC!J12</f>
        <v>0</v>
      </c>
      <c r="K11" s="5">
        <f>'NOV-SUM'!K12+DEC!K12</f>
        <v>0</v>
      </c>
      <c r="L11" s="5">
        <f>'NOV-SUM'!L12+DEC!L12</f>
        <v>0</v>
      </c>
      <c r="M11" s="10">
        <f t="shared" si="0"/>
        <v>183894016</v>
      </c>
      <c r="N11" s="11">
        <f>M11/$M$39</f>
        <v>9.0190494451353312E-2</v>
      </c>
    </row>
    <row r="12" spans="1:14" ht="39" customHeight="1" x14ac:dyDescent="0.3">
      <c r="A12" s="25">
        <v>322</v>
      </c>
      <c r="B12" s="12" t="s">
        <v>20</v>
      </c>
      <c r="C12" s="5">
        <f>'NOV-SUM'!C13+DEC!C13</f>
        <v>0</v>
      </c>
      <c r="D12" s="5">
        <f>'NOV-SUM'!D13+DEC!D13</f>
        <v>0</v>
      </c>
      <c r="E12" s="5">
        <f>'NOV-SUM'!E13+DEC!E13</f>
        <v>0</v>
      </c>
      <c r="F12" s="5">
        <f>'NOV-SUM'!F13+DEC!F13</f>
        <v>2204613</v>
      </c>
      <c r="G12" s="5">
        <f>'NOV-SUM'!G13+DEC!G13</f>
        <v>0</v>
      </c>
      <c r="H12" s="5">
        <f>'NOV-SUM'!H13+DEC!H13</f>
        <v>0</v>
      </c>
      <c r="I12" s="5">
        <f>'NOV-SUM'!I13+DEC!I13</f>
        <v>0</v>
      </c>
      <c r="J12" s="5">
        <f>'NOV-SUM'!J13+DEC!J13</f>
        <v>0</v>
      </c>
      <c r="K12" s="5">
        <f>'NOV-SUM'!K13+DEC!K13</f>
        <v>0</v>
      </c>
      <c r="L12" s="5">
        <f>'NOV-SUM'!L13+DEC!L13</f>
        <v>0</v>
      </c>
      <c r="M12" s="10">
        <f t="shared" si="0"/>
        <v>2204613</v>
      </c>
      <c r="N12" s="11">
        <f>M12/$M$39</f>
        <v>1.0812485412460696E-3</v>
      </c>
    </row>
    <row r="13" spans="1:14" ht="38" x14ac:dyDescent="0.3">
      <c r="A13" s="25">
        <v>325</v>
      </c>
      <c r="B13" s="12" t="s">
        <v>39</v>
      </c>
      <c r="C13" s="5">
        <f>'NOV-SUM'!C14+DEC!C14</f>
        <v>0</v>
      </c>
      <c r="D13" s="5">
        <f>'NOV-SUM'!D14+DEC!D14</f>
        <v>847710</v>
      </c>
      <c r="E13" s="5">
        <f>'NOV-SUM'!E14+DEC!E14</f>
        <v>0</v>
      </c>
      <c r="F13" s="5">
        <f>'NOV-SUM'!F14+DEC!F14</f>
        <v>1048723</v>
      </c>
      <c r="G13" s="5">
        <f>'NOV-SUM'!G14+DEC!G14</f>
        <v>0</v>
      </c>
      <c r="H13" s="5">
        <f>'NOV-SUM'!H14+DEC!H14</f>
        <v>24559.38</v>
      </c>
      <c r="I13" s="5">
        <f>'NOV-SUM'!I14+DEC!I14</f>
        <v>1854978.75</v>
      </c>
      <c r="J13" s="5">
        <f>'NOV-SUM'!J14+DEC!J14</f>
        <v>0</v>
      </c>
      <c r="K13" s="5">
        <f>'NOV-SUM'!K14+DEC!K14</f>
        <v>0</v>
      </c>
      <c r="L13" s="5">
        <f>'NOV-SUM'!L14+DEC!L14</f>
        <v>0</v>
      </c>
      <c r="M13" s="10">
        <f t="shared" si="0"/>
        <v>3775971.13</v>
      </c>
      <c r="N13" s="11">
        <f>M13/$M$39</f>
        <v>1.8519183530623165E-3</v>
      </c>
    </row>
    <row r="14" spans="1:14" ht="33" customHeight="1" x14ac:dyDescent="0.3">
      <c r="A14" s="25">
        <v>330</v>
      </c>
      <c r="B14" s="16" t="s">
        <v>19</v>
      </c>
      <c r="C14" s="5">
        <f>'NOV-SUM'!C15+DEC!C15</f>
        <v>0</v>
      </c>
      <c r="D14" s="5">
        <f>'NOV-SUM'!D15+DEC!D15</f>
        <v>80204001</v>
      </c>
      <c r="E14" s="5">
        <f>'NOV-SUM'!E15+DEC!E15</f>
        <v>0</v>
      </c>
      <c r="F14" s="5">
        <f>'NOV-SUM'!F15+DEC!F15</f>
        <v>0</v>
      </c>
      <c r="G14" s="5">
        <f>'NOV-SUM'!G15+DEC!G15</f>
        <v>0</v>
      </c>
      <c r="H14" s="5">
        <f>'NOV-SUM'!H15+DEC!H15</f>
        <v>0</v>
      </c>
      <c r="I14" s="5">
        <f>'NOV-SUM'!I15+DEC!I15</f>
        <v>0</v>
      </c>
      <c r="J14" s="5">
        <f>'NOV-SUM'!J15+DEC!J15</f>
        <v>0</v>
      </c>
      <c r="K14" s="5">
        <f>'NOV-SUM'!K15+DEC!K15</f>
        <v>0</v>
      </c>
      <c r="L14" s="5">
        <f>'NOV-SUM'!L15+DEC!L15</f>
        <v>0</v>
      </c>
      <c r="M14" s="10">
        <f t="shared" si="0"/>
        <v>80204001</v>
      </c>
      <c r="N14" s="11">
        <f>M14/$M$39</f>
        <v>3.9335910240640107E-2</v>
      </c>
    </row>
    <row r="15" spans="1:14" ht="38" x14ac:dyDescent="0.3">
      <c r="A15" s="25">
        <v>331</v>
      </c>
      <c r="B15" s="16" t="s">
        <v>42</v>
      </c>
      <c r="C15" s="5">
        <f>'NOV-SUM'!C16+DEC!C16</f>
        <v>0</v>
      </c>
      <c r="D15" s="5">
        <f>'NOV-SUM'!D16+DEC!D16</f>
        <v>365776</v>
      </c>
      <c r="E15" s="5">
        <f>'NOV-SUM'!E16+DEC!E16</f>
        <v>0</v>
      </c>
      <c r="F15" s="5">
        <f>'NOV-SUM'!F16+DEC!F16</f>
        <v>0</v>
      </c>
      <c r="G15" s="5">
        <f>'NOV-SUM'!G16+DEC!G16</f>
        <v>0</v>
      </c>
      <c r="H15" s="5">
        <f>'NOV-SUM'!H16+DEC!H16</f>
        <v>0</v>
      </c>
      <c r="I15" s="5">
        <f>'NOV-SUM'!I16+DEC!I16</f>
        <v>0</v>
      </c>
      <c r="J15" s="5">
        <f>'NOV-SUM'!J16+DEC!J16</f>
        <v>0</v>
      </c>
      <c r="K15" s="5">
        <f>'NOV-SUM'!K16+DEC!K16</f>
        <v>0</v>
      </c>
      <c r="L15" s="5">
        <f>'NOV-SUM'!L16+DEC!L16</f>
        <v>0</v>
      </c>
      <c r="M15" s="10">
        <f t="shared" si="0"/>
        <v>365776</v>
      </c>
      <c r="N15" s="11">
        <f>M15/$M$39</f>
        <v>1.7939419137182912E-4</v>
      </c>
    </row>
    <row r="16" spans="1:14" ht="28.5" customHeight="1" x14ac:dyDescent="0.3">
      <c r="A16" s="25">
        <v>340</v>
      </c>
      <c r="B16" s="16" t="s">
        <v>18</v>
      </c>
      <c r="C16" s="5">
        <f>'NOV-SUM'!C17+DEC!C17</f>
        <v>0</v>
      </c>
      <c r="D16" s="5">
        <f>'NOV-SUM'!D17+DEC!D17</f>
        <v>3086475</v>
      </c>
      <c r="E16" s="5">
        <f>'NOV-SUM'!E17+DEC!E17</f>
        <v>0</v>
      </c>
      <c r="F16" s="5">
        <f>'NOV-SUM'!F17+DEC!F17</f>
        <v>3679356</v>
      </c>
      <c r="G16" s="5">
        <f>'NOV-SUM'!G17+DEC!G17</f>
        <v>0</v>
      </c>
      <c r="H16" s="5">
        <f>'NOV-SUM'!H17+DEC!H17</f>
        <v>0</v>
      </c>
      <c r="I16" s="5">
        <f>'NOV-SUM'!I17+DEC!I17</f>
        <v>259296</v>
      </c>
      <c r="J16" s="5">
        <f>'NOV-SUM'!J17+DEC!J17</f>
        <v>0</v>
      </c>
      <c r="K16" s="5">
        <f>'NOV-SUM'!K17+DEC!K17</f>
        <v>0</v>
      </c>
      <c r="L16" s="5">
        <f>'NOV-SUM'!L17+DEC!L17</f>
        <v>0</v>
      </c>
      <c r="M16" s="10">
        <f t="shared" si="0"/>
        <v>7025127</v>
      </c>
      <c r="N16" s="11">
        <f>M16/$M$39</f>
        <v>3.4454610949034487E-3</v>
      </c>
    </row>
    <row r="17" spans="1:14" ht="38" x14ac:dyDescent="0.3">
      <c r="A17" s="25">
        <v>350</v>
      </c>
      <c r="B17" s="16" t="s">
        <v>17</v>
      </c>
      <c r="C17" s="5">
        <f>'NOV-SUM'!C18+DEC!C18</f>
        <v>0</v>
      </c>
      <c r="D17" s="5">
        <f>'NOV-SUM'!D18+DEC!D18</f>
        <v>0</v>
      </c>
      <c r="E17" s="5">
        <f>'NOV-SUM'!E18+DEC!E18</f>
        <v>0</v>
      </c>
      <c r="F17" s="5">
        <f>'NOV-SUM'!F18+DEC!F18</f>
        <v>0</v>
      </c>
      <c r="G17" s="5">
        <f>'NOV-SUM'!G18+DEC!G18</f>
        <v>0</v>
      </c>
      <c r="H17" s="5">
        <f>'NOV-SUM'!H18+DEC!H18</f>
        <v>0</v>
      </c>
      <c r="I17" s="5">
        <f>'NOV-SUM'!I18+DEC!I18</f>
        <v>0</v>
      </c>
      <c r="J17" s="5">
        <f>'NOV-SUM'!J18+DEC!J18</f>
        <v>0</v>
      </c>
      <c r="K17" s="5">
        <f>'NOV-SUM'!K18+DEC!K18</f>
        <v>0</v>
      </c>
      <c r="L17" s="5">
        <f>'NOV-SUM'!L18+DEC!L18</f>
        <v>0</v>
      </c>
      <c r="M17" s="10">
        <f t="shared" si="0"/>
        <v>0</v>
      </c>
      <c r="N17" s="11">
        <f>M17/$M$39</f>
        <v>0</v>
      </c>
    </row>
    <row r="18" spans="1:14" ht="57" x14ac:dyDescent="0.3">
      <c r="A18" s="25">
        <v>360</v>
      </c>
      <c r="B18" s="16" t="s">
        <v>83</v>
      </c>
      <c r="C18" s="5">
        <f>'NOV-SUM'!C19+DEC!C19</f>
        <v>0</v>
      </c>
      <c r="D18" s="5">
        <f>'NOV-SUM'!D19+DEC!D19</f>
        <v>0</v>
      </c>
      <c r="E18" s="5">
        <f>'NOV-SUM'!E19+DEC!E19</f>
        <v>0</v>
      </c>
      <c r="F18" s="5">
        <f>'NOV-SUM'!F19+DEC!F19</f>
        <v>0</v>
      </c>
      <c r="G18" s="5">
        <f>'NOV-SUM'!G19+DEC!G19</f>
        <v>0</v>
      </c>
      <c r="H18" s="5">
        <f>'NOV-SUM'!H19+DEC!H19</f>
        <v>0</v>
      </c>
      <c r="I18" s="5">
        <f>'NOV-SUM'!I19+DEC!I19</f>
        <v>0</v>
      </c>
      <c r="J18" s="5">
        <f>'NOV-SUM'!J19+DEC!J19</f>
        <v>0</v>
      </c>
      <c r="K18" s="5">
        <f>'NOV-SUM'!K19+DEC!K19</f>
        <v>0</v>
      </c>
      <c r="L18" s="5">
        <f>'NOV-SUM'!L19+DEC!L19</f>
        <v>0</v>
      </c>
      <c r="M18" s="10">
        <f t="shared" si="0"/>
        <v>0</v>
      </c>
      <c r="N18" s="11">
        <f>M18/$M$39</f>
        <v>0</v>
      </c>
    </row>
    <row r="19" spans="1:14" ht="38" x14ac:dyDescent="0.3">
      <c r="A19" s="25">
        <v>370</v>
      </c>
      <c r="B19" s="16" t="s">
        <v>15</v>
      </c>
      <c r="C19" s="5">
        <f>'NOV-SUM'!C20+DEC!C20</f>
        <v>0</v>
      </c>
      <c r="D19" s="5">
        <f>'NOV-SUM'!D20+DEC!D20</f>
        <v>0</v>
      </c>
      <c r="E19" s="5">
        <f>'NOV-SUM'!E20+DEC!E20</f>
        <v>0</v>
      </c>
      <c r="F19" s="5">
        <f>'NOV-SUM'!F20+DEC!F20</f>
        <v>0</v>
      </c>
      <c r="G19" s="5">
        <f>'NOV-SUM'!G20+DEC!G20</f>
        <v>0</v>
      </c>
      <c r="H19" s="5">
        <f>'NOV-SUM'!H20+DEC!H20</f>
        <v>0</v>
      </c>
      <c r="I19" s="5">
        <f>'NOV-SUM'!I20+DEC!I20</f>
        <v>0</v>
      </c>
      <c r="J19" s="5">
        <f>'NOV-SUM'!J20+DEC!J20</f>
        <v>0</v>
      </c>
      <c r="K19" s="5">
        <f>'NOV-SUM'!K20+DEC!K20</f>
        <v>0</v>
      </c>
      <c r="L19" s="5">
        <f>'NOV-SUM'!L20+DEC!L20</f>
        <v>0</v>
      </c>
      <c r="M19" s="10">
        <f t="shared" si="0"/>
        <v>0</v>
      </c>
      <c r="N19" s="11">
        <f>M19/$M$39</f>
        <v>0</v>
      </c>
    </row>
    <row r="20" spans="1:14" ht="57" x14ac:dyDescent="0.3">
      <c r="A20" s="25">
        <v>381</v>
      </c>
      <c r="B20" s="16" t="s">
        <v>14</v>
      </c>
      <c r="C20" s="5">
        <f>'NOV-SUM'!C21+DEC!C21</f>
        <v>0</v>
      </c>
      <c r="D20" s="5">
        <f>'NOV-SUM'!D21+DEC!D21</f>
        <v>665855</v>
      </c>
      <c r="E20" s="5">
        <f>'NOV-SUM'!E21+DEC!E21</f>
        <v>0</v>
      </c>
      <c r="F20" s="5">
        <f>'NOV-SUM'!F21+DEC!F21</f>
        <v>0</v>
      </c>
      <c r="G20" s="5">
        <f>'NOV-SUM'!G21+DEC!G21</f>
        <v>0</v>
      </c>
      <c r="H20" s="5">
        <f>'NOV-SUM'!H21+DEC!H21</f>
        <v>0</v>
      </c>
      <c r="I20" s="5">
        <f>'NOV-SUM'!I21+DEC!I21</f>
        <v>0</v>
      </c>
      <c r="J20" s="5">
        <f>'NOV-SUM'!J21+DEC!J21</f>
        <v>0</v>
      </c>
      <c r="K20" s="5">
        <f>'NOV-SUM'!K21+DEC!K21</f>
        <v>0</v>
      </c>
      <c r="L20" s="5">
        <f>'NOV-SUM'!L21+DEC!L21</f>
        <v>0</v>
      </c>
      <c r="M20" s="10">
        <f t="shared" si="0"/>
        <v>665855</v>
      </c>
      <c r="N20" s="11">
        <f>M20/$M$39</f>
        <v>3.2656740545002755E-4</v>
      </c>
    </row>
    <row r="21" spans="1:14" ht="38" x14ac:dyDescent="0.3">
      <c r="A21" s="26">
        <v>405</v>
      </c>
      <c r="B21" s="19" t="s">
        <v>47</v>
      </c>
      <c r="C21" s="5">
        <f>'NOV-SUM'!C22+DEC!C22</f>
        <v>0</v>
      </c>
      <c r="D21" s="5">
        <f>'NOV-SUM'!D22+DEC!D22</f>
        <v>0</v>
      </c>
      <c r="E21" s="5">
        <f>'NOV-SUM'!E22+DEC!E22</f>
        <v>0</v>
      </c>
      <c r="F21" s="5">
        <f>'NOV-SUM'!F22+DEC!F22</f>
        <v>0</v>
      </c>
      <c r="G21" s="5">
        <f>'NOV-SUM'!G22+DEC!G22</f>
        <v>0</v>
      </c>
      <c r="H21" s="5">
        <f>'NOV-SUM'!H22+DEC!H22</f>
        <v>0</v>
      </c>
      <c r="I21" s="5">
        <f>'NOV-SUM'!I22+DEC!I22</f>
        <v>0</v>
      </c>
      <c r="J21" s="5">
        <f>'NOV-SUM'!J22+DEC!J22</f>
        <v>0</v>
      </c>
      <c r="K21" s="5">
        <f>'NOV-SUM'!K22+DEC!K22</f>
        <v>0</v>
      </c>
      <c r="L21" s="5">
        <f>'NOV-SUM'!L22+DEC!L22</f>
        <v>0</v>
      </c>
      <c r="M21" s="10">
        <f t="shared" si="0"/>
        <v>0</v>
      </c>
      <c r="N21" s="11">
        <f>M21/$M$39</f>
        <v>0</v>
      </c>
    </row>
    <row r="22" spans="1:14" ht="31.5" customHeight="1" x14ac:dyDescent="0.3">
      <c r="A22" s="25">
        <v>410</v>
      </c>
      <c r="B22" s="16" t="s">
        <v>40</v>
      </c>
      <c r="C22" s="5">
        <f>'NOV-SUM'!C23+DEC!C23</f>
        <v>0</v>
      </c>
      <c r="D22" s="5">
        <f>'NOV-SUM'!D23+DEC!D23</f>
        <v>454057</v>
      </c>
      <c r="E22" s="5">
        <f>'NOV-SUM'!E23+DEC!E23</f>
        <v>0</v>
      </c>
      <c r="F22" s="5">
        <f>'NOV-SUM'!F23+DEC!F23</f>
        <v>395425</v>
      </c>
      <c r="G22" s="5">
        <f>'NOV-SUM'!G23+DEC!G23</f>
        <v>0</v>
      </c>
      <c r="H22" s="5">
        <f>'NOV-SUM'!H23+DEC!H23</f>
        <v>0</v>
      </c>
      <c r="I22" s="5">
        <f>'NOV-SUM'!I23+DEC!I23</f>
        <v>21006</v>
      </c>
      <c r="J22" s="5">
        <f>'NOV-SUM'!J23+DEC!J23</f>
        <v>0</v>
      </c>
      <c r="K22" s="5">
        <f>'NOV-SUM'!K23+DEC!K23</f>
        <v>0</v>
      </c>
      <c r="L22" s="5">
        <f>'NOV-SUM'!L23+DEC!L23</f>
        <v>0</v>
      </c>
      <c r="M22" s="10">
        <f t="shared" si="0"/>
        <v>870488</v>
      </c>
      <c r="N22" s="11">
        <f>M22/$M$39</f>
        <v>4.2692929787323605E-4</v>
      </c>
    </row>
    <row r="23" spans="1:14" ht="56.25" customHeight="1" x14ac:dyDescent="0.3">
      <c r="A23" s="24">
        <v>415</v>
      </c>
      <c r="B23" s="20" t="s">
        <v>43</v>
      </c>
      <c r="C23" s="5">
        <f>'NOV-SUM'!C24+DEC!C24</f>
        <v>0</v>
      </c>
      <c r="D23" s="5">
        <f>'NOV-SUM'!D24+DEC!D24</f>
        <v>194758</v>
      </c>
      <c r="E23" s="5">
        <f>'NOV-SUM'!E24+DEC!E24</f>
        <v>0</v>
      </c>
      <c r="F23" s="5">
        <f>'NOV-SUM'!F24+DEC!F24</f>
        <v>185512</v>
      </c>
      <c r="G23" s="5">
        <f>'NOV-SUM'!G24+DEC!G24</f>
        <v>0</v>
      </c>
      <c r="H23" s="5">
        <f>'NOV-SUM'!H24+DEC!H24</f>
        <v>0</v>
      </c>
      <c r="I23" s="5">
        <f>'NOV-SUM'!I24+DEC!I24</f>
        <v>68183</v>
      </c>
      <c r="J23" s="5">
        <f>'NOV-SUM'!J24+DEC!J24</f>
        <v>0</v>
      </c>
      <c r="K23" s="5">
        <f>'NOV-SUM'!K24+DEC!K24</f>
        <v>0</v>
      </c>
      <c r="L23" s="5">
        <f>'NOV-SUM'!L24+DEC!L24</f>
        <v>0</v>
      </c>
      <c r="M23" s="10">
        <f t="shared" si="0"/>
        <v>448453</v>
      </c>
      <c r="N23" s="11">
        <f>M23/$M$39</f>
        <v>2.1994297959207517E-4</v>
      </c>
    </row>
    <row r="24" spans="1:14" ht="56.25" customHeight="1" x14ac:dyDescent="0.3">
      <c r="A24" s="24">
        <v>420</v>
      </c>
      <c r="B24" s="20" t="s">
        <v>41</v>
      </c>
      <c r="C24" s="5">
        <f>'NOV-SUM'!C25+DEC!C25</f>
        <v>0</v>
      </c>
      <c r="D24" s="5">
        <f>'NOV-SUM'!D25+DEC!D25</f>
        <v>0</v>
      </c>
      <c r="E24" s="5">
        <f>'NOV-SUM'!E25+DEC!E25</f>
        <v>0</v>
      </c>
      <c r="F24" s="5">
        <f>'NOV-SUM'!F25+DEC!F25</f>
        <v>0</v>
      </c>
      <c r="G24" s="5">
        <f>'NOV-SUM'!G25+DEC!G25</f>
        <v>0</v>
      </c>
      <c r="H24" s="5">
        <f>'NOV-SUM'!H25+DEC!H25</f>
        <v>0</v>
      </c>
      <c r="I24" s="5">
        <f>'NOV-SUM'!I25+DEC!I25</f>
        <v>0</v>
      </c>
      <c r="J24" s="5">
        <f>'NOV-SUM'!J25+DEC!J25</f>
        <v>0</v>
      </c>
      <c r="K24" s="5">
        <f>'NOV-SUM'!K25+DEC!K25</f>
        <v>0</v>
      </c>
      <c r="L24" s="5">
        <f>'NOV-SUM'!L25+DEC!L25</f>
        <v>0</v>
      </c>
      <c r="M24" s="10">
        <f t="shared" si="0"/>
        <v>0</v>
      </c>
      <c r="N24" s="11">
        <f>M24/$M$39</f>
        <v>0</v>
      </c>
    </row>
    <row r="25" spans="1:14" ht="38.25" customHeight="1" x14ac:dyDescent="0.3">
      <c r="A25" s="24">
        <v>435</v>
      </c>
      <c r="B25" s="20" t="s">
        <v>13</v>
      </c>
      <c r="C25" s="5">
        <f>'NOV-SUM'!C26+DEC!C26</f>
        <v>0</v>
      </c>
      <c r="D25" s="5">
        <f>'NOV-SUM'!D26+DEC!D26</f>
        <v>0</v>
      </c>
      <c r="E25" s="5">
        <f>'NOV-SUM'!E26+DEC!E26</f>
        <v>0</v>
      </c>
      <c r="F25" s="5">
        <f>'NOV-SUM'!F26+DEC!F26</f>
        <v>0</v>
      </c>
      <c r="G25" s="5">
        <f>'NOV-SUM'!G26+DEC!G26</f>
        <v>0</v>
      </c>
      <c r="H25" s="5">
        <f>'NOV-SUM'!H26+DEC!H26</f>
        <v>0</v>
      </c>
      <c r="I25" s="5">
        <f>'NOV-SUM'!I26+DEC!I26</f>
        <v>0</v>
      </c>
      <c r="J25" s="5">
        <f>'NOV-SUM'!J26+DEC!J26</f>
        <v>0</v>
      </c>
      <c r="K25" s="5">
        <f>'NOV-SUM'!K26+DEC!K26</f>
        <v>0</v>
      </c>
      <c r="L25" s="5">
        <f>'NOV-SUM'!L26+DEC!L26</f>
        <v>0</v>
      </c>
      <c r="M25" s="10">
        <f t="shared" si="0"/>
        <v>0</v>
      </c>
      <c r="N25" s="11">
        <f>M25/$M$39</f>
        <v>0</v>
      </c>
    </row>
    <row r="26" spans="1:14" ht="38" x14ac:dyDescent="0.3">
      <c r="A26" s="25">
        <v>440</v>
      </c>
      <c r="B26" s="16" t="s">
        <v>12</v>
      </c>
      <c r="C26" s="5">
        <f>'NOV-SUM'!C27+DEC!C27</f>
        <v>0</v>
      </c>
      <c r="D26" s="5">
        <f>'NOV-SUM'!D27+DEC!D27</f>
        <v>0</v>
      </c>
      <c r="E26" s="5">
        <f>'NOV-SUM'!E27+DEC!E27</f>
        <v>0</v>
      </c>
      <c r="F26" s="5">
        <f>'NOV-SUM'!F27+DEC!F27</f>
        <v>0</v>
      </c>
      <c r="G26" s="5">
        <f>'NOV-SUM'!G27+DEC!G27</f>
        <v>0</v>
      </c>
      <c r="H26" s="5">
        <f>'NOV-SUM'!H27+DEC!H27</f>
        <v>0</v>
      </c>
      <c r="I26" s="5">
        <f>'NOV-SUM'!I27+DEC!I27</f>
        <v>0</v>
      </c>
      <c r="J26" s="5">
        <f>'NOV-SUM'!J27+DEC!J27</f>
        <v>0</v>
      </c>
      <c r="K26" s="5">
        <f>'NOV-SUM'!K27+DEC!K27</f>
        <v>0</v>
      </c>
      <c r="L26" s="5">
        <f>'NOV-SUM'!L27+DEC!L27</f>
        <v>0</v>
      </c>
      <c r="M26" s="10">
        <f t="shared" si="0"/>
        <v>0</v>
      </c>
      <c r="N26" s="11">
        <f>M26/$M$39</f>
        <v>0</v>
      </c>
    </row>
    <row r="27" spans="1:14" ht="57" x14ac:dyDescent="0.3">
      <c r="A27" s="25">
        <v>450</v>
      </c>
      <c r="B27" s="16" t="s">
        <v>49</v>
      </c>
      <c r="C27" s="5">
        <f>'NOV-SUM'!C28+DEC!C28</f>
        <v>0</v>
      </c>
      <c r="D27" s="5">
        <f>'NOV-SUM'!D28+DEC!D28</f>
        <v>0</v>
      </c>
      <c r="E27" s="5">
        <f>'NOV-SUM'!E28+DEC!E28</f>
        <v>0</v>
      </c>
      <c r="F27" s="5">
        <f>'NOV-SUM'!F28+DEC!F28</f>
        <v>0</v>
      </c>
      <c r="G27" s="5">
        <f>'NOV-SUM'!G28+DEC!G28</f>
        <v>0</v>
      </c>
      <c r="H27" s="5">
        <f>'NOV-SUM'!H28+DEC!H28</f>
        <v>0</v>
      </c>
      <c r="I27" s="5">
        <f>'NOV-SUM'!I28+DEC!I28</f>
        <v>0</v>
      </c>
      <c r="J27" s="5">
        <f>'NOV-SUM'!J28+DEC!J28</f>
        <v>0</v>
      </c>
      <c r="K27" s="5">
        <f>'NOV-SUM'!K28+DEC!K28</f>
        <v>0</v>
      </c>
      <c r="L27" s="5">
        <f>'NOV-SUM'!L28+DEC!L28</f>
        <v>0</v>
      </c>
      <c r="M27" s="10">
        <f t="shared" si="0"/>
        <v>0</v>
      </c>
      <c r="N27" s="11">
        <f>M27/$M$39</f>
        <v>0</v>
      </c>
    </row>
    <row r="28" spans="1:14" ht="26.25" customHeight="1" x14ac:dyDescent="0.3">
      <c r="A28" s="25">
        <v>455</v>
      </c>
      <c r="B28" s="16" t="s">
        <v>11</v>
      </c>
      <c r="C28" s="5">
        <f>'NOV-SUM'!C29+DEC!C29</f>
        <v>0</v>
      </c>
      <c r="D28" s="5">
        <f>'NOV-SUM'!D29+DEC!D29</f>
        <v>0</v>
      </c>
      <c r="E28" s="5">
        <f>'NOV-SUM'!E29+DEC!E29</f>
        <v>0</v>
      </c>
      <c r="F28" s="5">
        <f>'NOV-SUM'!F29+DEC!F29</f>
        <v>0</v>
      </c>
      <c r="G28" s="5">
        <f>'NOV-SUM'!G29+DEC!G29</f>
        <v>0</v>
      </c>
      <c r="H28" s="5">
        <f>'NOV-SUM'!H29+DEC!H29</f>
        <v>0</v>
      </c>
      <c r="I28" s="5">
        <f>'NOV-SUM'!I29+DEC!I29</f>
        <v>0</v>
      </c>
      <c r="J28" s="5">
        <f>'NOV-SUM'!J29+DEC!J29</f>
        <v>0</v>
      </c>
      <c r="K28" s="5">
        <f>'NOV-SUM'!K29+DEC!K29</f>
        <v>0</v>
      </c>
      <c r="L28" s="5">
        <f>'NOV-SUM'!L29+DEC!L29</f>
        <v>0</v>
      </c>
      <c r="M28" s="10">
        <f t="shared" si="0"/>
        <v>0</v>
      </c>
      <c r="N28" s="11">
        <f>M28/$M$39</f>
        <v>0</v>
      </c>
    </row>
    <row r="29" spans="1:14" ht="19" x14ac:dyDescent="0.3">
      <c r="A29" s="25">
        <v>460</v>
      </c>
      <c r="B29" s="16" t="s">
        <v>16</v>
      </c>
      <c r="C29" s="5">
        <f>'NOV-SUM'!C30+DEC!C30</f>
        <v>0</v>
      </c>
      <c r="D29" s="5">
        <f>'NOV-SUM'!D30+DEC!D30</f>
        <v>28335</v>
      </c>
      <c r="E29" s="5">
        <f>'NOV-SUM'!E30+DEC!E30</f>
        <v>0</v>
      </c>
      <c r="F29" s="5">
        <f>'NOV-SUM'!F30+DEC!F30</f>
        <v>61388</v>
      </c>
      <c r="G29" s="5">
        <f>'NOV-SUM'!G30+DEC!G30</f>
        <v>0</v>
      </c>
      <c r="H29" s="5">
        <f>'NOV-SUM'!H30+DEC!H30</f>
        <v>0</v>
      </c>
      <c r="I29" s="5">
        <f>'NOV-SUM'!I30+DEC!I30</f>
        <v>0</v>
      </c>
      <c r="J29" s="5">
        <f>'NOV-SUM'!J30+DEC!J30</f>
        <v>0</v>
      </c>
      <c r="K29" s="5">
        <f>'NOV-SUM'!K30+DEC!K30</f>
        <v>0</v>
      </c>
      <c r="L29" s="5">
        <f>'NOV-SUM'!L30+DEC!L30</f>
        <v>0</v>
      </c>
      <c r="M29" s="10">
        <f t="shared" si="0"/>
        <v>89723</v>
      </c>
      <c r="N29" s="11">
        <f>M29/$M$39</f>
        <v>4.4004486441031194E-5</v>
      </c>
    </row>
    <row r="30" spans="1:14" ht="57" x14ac:dyDescent="0.3">
      <c r="A30" s="25">
        <v>465</v>
      </c>
      <c r="B30" s="16" t="s">
        <v>44</v>
      </c>
      <c r="C30" s="5">
        <f>'NOV-SUM'!C31+DEC!C31</f>
        <v>0</v>
      </c>
      <c r="D30" s="5">
        <f>'NOV-SUM'!D31+DEC!D31</f>
        <v>0</v>
      </c>
      <c r="E30" s="5">
        <f>'NOV-SUM'!E31+DEC!E31</f>
        <v>0</v>
      </c>
      <c r="F30" s="5">
        <f>'NOV-SUM'!F31+DEC!F31</f>
        <v>0</v>
      </c>
      <c r="G30" s="5">
        <f>'NOV-SUM'!G31+DEC!G31</f>
        <v>0</v>
      </c>
      <c r="H30" s="5">
        <f>'NOV-SUM'!H31+DEC!H31</f>
        <v>0</v>
      </c>
      <c r="I30" s="5">
        <f>'NOV-SUM'!I31+DEC!I31</f>
        <v>0</v>
      </c>
      <c r="J30" s="5">
        <f>'NOV-SUM'!J31+DEC!J31</f>
        <v>0</v>
      </c>
      <c r="K30" s="5">
        <f>'NOV-SUM'!K31+DEC!K31</f>
        <v>0</v>
      </c>
      <c r="L30" s="5">
        <f>'NOV-SUM'!L31+DEC!L31</f>
        <v>0</v>
      </c>
      <c r="M30" s="10">
        <f t="shared" si="0"/>
        <v>0</v>
      </c>
      <c r="N30" s="11">
        <f>M30/$M$39</f>
        <v>0</v>
      </c>
    </row>
    <row r="31" spans="1:14" ht="33.75" customHeight="1" x14ac:dyDescent="0.3">
      <c r="A31" s="25">
        <v>480</v>
      </c>
      <c r="B31" s="16" t="s">
        <v>10</v>
      </c>
      <c r="C31" s="5">
        <f>'NOV-SUM'!C32+DEC!C32</f>
        <v>0</v>
      </c>
      <c r="D31" s="5">
        <f>'NOV-SUM'!D32+DEC!D32</f>
        <v>46278</v>
      </c>
      <c r="E31" s="5">
        <f>'NOV-SUM'!E32+DEC!E32</f>
        <v>0</v>
      </c>
      <c r="F31" s="5">
        <f>'NOV-SUM'!F32+DEC!F32</f>
        <v>76359</v>
      </c>
      <c r="G31" s="5">
        <f>'NOV-SUM'!G32+DEC!G32</f>
        <v>0</v>
      </c>
      <c r="H31" s="5">
        <f>'NOV-SUM'!H32+DEC!H32</f>
        <v>0</v>
      </c>
      <c r="I31" s="5">
        <f>'NOV-SUM'!I32+DEC!I32</f>
        <v>0</v>
      </c>
      <c r="J31" s="5">
        <f>'NOV-SUM'!J32+DEC!J32</f>
        <v>0</v>
      </c>
      <c r="K31" s="5">
        <f>'NOV-SUM'!K32+DEC!K32</f>
        <v>0</v>
      </c>
      <c r="L31" s="5">
        <f>'NOV-SUM'!L32+DEC!L32</f>
        <v>0</v>
      </c>
      <c r="M31" s="10">
        <f t="shared" si="0"/>
        <v>122637</v>
      </c>
      <c r="N31" s="11">
        <f>M31/$M$39</f>
        <v>6.0147099446839075E-5</v>
      </c>
    </row>
    <row r="32" spans="1:14" ht="19" x14ac:dyDescent="0.3">
      <c r="A32" s="25">
        <v>485</v>
      </c>
      <c r="B32" s="16" t="s">
        <v>9</v>
      </c>
      <c r="C32" s="5">
        <f>'NOV-SUM'!C33+DEC!C33</f>
        <v>0</v>
      </c>
      <c r="D32" s="5">
        <f>'NOV-SUM'!D33+DEC!D33</f>
        <v>20639409</v>
      </c>
      <c r="E32" s="5">
        <f>'NOV-SUM'!E33+DEC!E33</f>
        <v>0</v>
      </c>
      <c r="F32" s="5">
        <f>'NOV-SUM'!F33+DEC!F33</f>
        <v>31246511</v>
      </c>
      <c r="G32" s="5">
        <f>'NOV-SUM'!G33+DEC!G33</f>
        <v>0</v>
      </c>
      <c r="H32" s="5">
        <f>'NOV-SUM'!H33+DEC!H33</f>
        <v>0</v>
      </c>
      <c r="I32" s="5">
        <f>'NOV-SUM'!I33+DEC!I33</f>
        <v>3511511</v>
      </c>
      <c r="J32" s="5">
        <f>'NOV-SUM'!J33+DEC!J33</f>
        <v>0</v>
      </c>
      <c r="K32" s="5">
        <f>'NOV-SUM'!K33+DEC!K33</f>
        <v>0</v>
      </c>
      <c r="L32" s="5">
        <f>'NOV-SUM'!L33+DEC!L33</f>
        <v>0</v>
      </c>
      <c r="M32" s="10">
        <f t="shared" si="0"/>
        <v>55397431</v>
      </c>
      <c r="N32" s="11">
        <f>M32/$M$39</f>
        <v>2.7169571919212029E-2</v>
      </c>
    </row>
    <row r="33" spans="1:17" ht="52.5" customHeight="1" x14ac:dyDescent="0.3">
      <c r="A33" s="25">
        <v>495</v>
      </c>
      <c r="B33" s="16" t="s">
        <v>8</v>
      </c>
      <c r="C33" s="5">
        <f>'NOV-SUM'!C34+DEC!C34</f>
        <v>0</v>
      </c>
      <c r="D33" s="5">
        <f>'NOV-SUM'!D34+DEC!D34</f>
        <v>265297</v>
      </c>
      <c r="E33" s="5">
        <f>'NOV-SUM'!E34+DEC!E34</f>
        <v>0</v>
      </c>
      <c r="F33" s="5">
        <f>'NOV-SUM'!F34+DEC!F34</f>
        <v>410076</v>
      </c>
      <c r="G33" s="5">
        <f>'NOV-SUM'!G34+DEC!G34</f>
        <v>0</v>
      </c>
      <c r="H33" s="5">
        <f>'NOV-SUM'!H34+DEC!H34</f>
        <v>0</v>
      </c>
      <c r="I33" s="5">
        <f>'NOV-SUM'!I34+DEC!I34</f>
        <v>0</v>
      </c>
      <c r="J33" s="5">
        <f>'NOV-SUM'!J34+DEC!J34</f>
        <v>0</v>
      </c>
      <c r="K33" s="5">
        <f>'NOV-SUM'!K34+DEC!K34</f>
        <v>0</v>
      </c>
      <c r="L33" s="5">
        <f>'NOV-SUM'!L34+DEC!L34</f>
        <v>0</v>
      </c>
      <c r="M33" s="10">
        <f t="shared" si="0"/>
        <v>675373</v>
      </c>
      <c r="N33" s="11">
        <f>M33/$M$39</f>
        <v>3.3123549169263798E-4</v>
      </c>
    </row>
    <row r="34" spans="1:17" ht="76" x14ac:dyDescent="0.3">
      <c r="A34" s="25">
        <v>496</v>
      </c>
      <c r="B34" s="16" t="s">
        <v>48</v>
      </c>
      <c r="C34" s="5">
        <f>'NOV-SUM'!C35+DEC!C35</f>
        <v>0</v>
      </c>
      <c r="D34" s="5">
        <f>'NOV-SUM'!D35+DEC!D35</f>
        <v>0</v>
      </c>
      <c r="E34" s="5">
        <f>'NOV-SUM'!E35+DEC!E35</f>
        <v>0</v>
      </c>
      <c r="F34" s="5">
        <f>'NOV-SUM'!F35+DEC!F35</f>
        <v>0</v>
      </c>
      <c r="G34" s="5">
        <f>'NOV-SUM'!G35+DEC!G35</f>
        <v>0</v>
      </c>
      <c r="H34" s="5">
        <f>'NOV-SUM'!H35+DEC!H35</f>
        <v>0</v>
      </c>
      <c r="I34" s="5">
        <f>'NOV-SUM'!I35+DEC!I35</f>
        <v>0</v>
      </c>
      <c r="J34" s="5">
        <f>'NOV-SUM'!J35+DEC!J35</f>
        <v>0</v>
      </c>
      <c r="K34" s="5">
        <f>'NOV-SUM'!K35+DEC!K35</f>
        <v>0</v>
      </c>
      <c r="L34" s="5">
        <f>'NOV-SUM'!L35+DEC!L35</f>
        <v>0</v>
      </c>
      <c r="M34" s="10">
        <f t="shared" si="0"/>
        <v>0</v>
      </c>
      <c r="N34" s="11">
        <f>M34/$M$39</f>
        <v>0</v>
      </c>
    </row>
    <row r="35" spans="1:17" ht="38" x14ac:dyDescent="0.3">
      <c r="A35" s="25">
        <v>498</v>
      </c>
      <c r="B35" s="16" t="s">
        <v>45</v>
      </c>
      <c r="C35" s="5">
        <f>'NOV-SUM'!C36+DEC!C36</f>
        <v>0</v>
      </c>
      <c r="D35" s="5">
        <f>'NOV-SUM'!D36+DEC!D36</f>
        <v>1554102</v>
      </c>
      <c r="E35" s="5">
        <f>'NOV-SUM'!E36+DEC!E36</f>
        <v>0</v>
      </c>
      <c r="F35" s="5">
        <f>'NOV-SUM'!F36+DEC!F36</f>
        <v>1416963</v>
      </c>
      <c r="G35" s="5">
        <f>'NOV-SUM'!G36+DEC!G36</f>
        <v>0</v>
      </c>
      <c r="H35" s="5">
        <f>'NOV-SUM'!H36+DEC!H36</f>
        <v>0</v>
      </c>
      <c r="I35" s="5">
        <f>'NOV-SUM'!I36+DEC!I36</f>
        <v>0</v>
      </c>
      <c r="J35" s="5">
        <f>'NOV-SUM'!J36+DEC!J36</f>
        <v>0</v>
      </c>
      <c r="K35" s="5">
        <f>'NOV-SUM'!K36+DEC!K36</f>
        <v>0</v>
      </c>
      <c r="L35" s="5">
        <f>'NOV-SUM'!L36+DEC!L36</f>
        <v>0</v>
      </c>
      <c r="M35" s="10">
        <f t="shared" si="0"/>
        <v>2971065</v>
      </c>
      <c r="N35" s="11">
        <f>M35/$M$39</f>
        <v>1.4571535671781186E-3</v>
      </c>
    </row>
    <row r="36" spans="1:17" ht="57" x14ac:dyDescent="0.3">
      <c r="A36" s="27" t="s">
        <v>7</v>
      </c>
      <c r="B36" s="19" t="s">
        <v>6</v>
      </c>
      <c r="C36" s="5">
        <f>'NOV-SUM'!C37+DEC!C37</f>
        <v>0</v>
      </c>
      <c r="D36" s="5">
        <f>'NOV-SUM'!D37+DEC!D37</f>
        <v>5473450</v>
      </c>
      <c r="E36" s="5">
        <f>'NOV-SUM'!E37+DEC!E37</f>
        <v>0</v>
      </c>
      <c r="F36" s="5">
        <f>'NOV-SUM'!F37+DEC!F37</f>
        <v>0</v>
      </c>
      <c r="G36" s="5">
        <f>'NOV-SUM'!G37+DEC!G37</f>
        <v>0</v>
      </c>
      <c r="H36" s="5">
        <f>'NOV-SUM'!H37+DEC!H37</f>
        <v>0</v>
      </c>
      <c r="I36" s="5">
        <f>'NOV-SUM'!I37+DEC!I37</f>
        <v>0</v>
      </c>
      <c r="J36" s="5">
        <f>'NOV-SUM'!J37+DEC!J37</f>
        <v>612035</v>
      </c>
      <c r="K36" s="5">
        <f>'NOV-SUM'!K37+DEC!K37</f>
        <v>90437</v>
      </c>
      <c r="L36" s="5">
        <f>'NOV-SUM'!L37+DEC!L37</f>
        <v>0</v>
      </c>
      <c r="M36" s="30">
        <f>SUM(C36:L36)</f>
        <v>6175922</v>
      </c>
      <c r="N36" s="11">
        <f>M36/$M$39</f>
        <v>3.0289700066857576E-3</v>
      </c>
      <c r="P36" s="3"/>
    </row>
    <row r="37" spans="1:17" ht="28.5" customHeight="1" x14ac:dyDescent="0.3">
      <c r="A37" s="28"/>
      <c r="B37" s="16" t="s">
        <v>50</v>
      </c>
      <c r="C37" s="5">
        <f>'NOV-SUM'!C38+DEC!C38</f>
        <v>0</v>
      </c>
      <c r="D37" s="5">
        <f>'NOV-SUM'!D38+DEC!D38</f>
        <v>0</v>
      </c>
      <c r="E37" s="5">
        <f>'NOV-SUM'!E38+DEC!E38</f>
        <v>0</v>
      </c>
      <c r="F37" s="5">
        <f>'NOV-SUM'!F38+DEC!F38</f>
        <v>0</v>
      </c>
      <c r="G37" s="5">
        <f>'NOV-SUM'!G38+DEC!G38</f>
        <v>0</v>
      </c>
      <c r="H37" s="5">
        <f>'NOV-SUM'!H38+DEC!H38</f>
        <v>0</v>
      </c>
      <c r="I37" s="5">
        <f>'NOV-SUM'!I38+DEC!I38</f>
        <v>0</v>
      </c>
      <c r="J37" s="5">
        <f>'NOV-SUM'!J38+DEC!J38</f>
        <v>90446958</v>
      </c>
      <c r="K37" s="5">
        <f>'NOV-SUM'!K38+DEC!K38</f>
        <v>17761615</v>
      </c>
      <c r="L37" s="5">
        <f>'NOV-SUM'!L38+DEC!L38</f>
        <v>0</v>
      </c>
      <c r="M37" s="47">
        <f>SUM(C37:L37)</f>
        <v>108208573</v>
      </c>
      <c r="N37" s="11">
        <f>M37/$M$39</f>
        <v>5.3070702978966752E-2</v>
      </c>
      <c r="P37" s="3"/>
    </row>
    <row r="38" spans="1:17" ht="25.5" customHeight="1" thickBot="1" x14ac:dyDescent="0.35">
      <c r="A38" s="28"/>
      <c r="B38" s="19" t="s">
        <v>5</v>
      </c>
      <c r="C38" s="59">
        <f>'NOV-SUM'!C39+DEC!C39</f>
        <v>0</v>
      </c>
      <c r="D38" s="59">
        <f>'NOV-SUM'!D39+DEC!D39</f>
        <v>0</v>
      </c>
      <c r="E38" s="59">
        <f>'NOV-SUM'!E39+DEC!E39</f>
        <v>0</v>
      </c>
      <c r="F38" s="59">
        <f>'NOV-SUM'!F39+DEC!F39</f>
        <v>0</v>
      </c>
      <c r="G38" s="59">
        <f>'NOV-SUM'!G39+DEC!G39</f>
        <v>0</v>
      </c>
      <c r="H38" s="59">
        <f>'NOV-SUM'!H39+DEC!H39</f>
        <v>0</v>
      </c>
      <c r="I38" s="59">
        <f>'NOV-SUM'!I39+DEC!I39</f>
        <v>0</v>
      </c>
      <c r="J38" s="59">
        <f>'NOV-SUM'!J39+DEC!J39</f>
        <v>0</v>
      </c>
      <c r="K38" s="59">
        <f>'NOV-SUM'!K39+DEC!K39</f>
        <v>13234</v>
      </c>
      <c r="L38" s="63">
        <f>'NOV-SUM'!L39+DEC!L39</f>
        <v>0</v>
      </c>
      <c r="M38" s="58">
        <f>SUM(C38:L38)</f>
        <v>13234</v>
      </c>
      <c r="N38" s="60">
        <f>M38/$M$39</f>
        <v>6.4905918611794831E-6</v>
      </c>
      <c r="P38" s="2"/>
      <c r="Q38" s="3"/>
    </row>
    <row r="39" spans="1:17" s="31" customFormat="1" ht="27" customHeight="1" thickTop="1" thickBot="1" x14ac:dyDescent="0.35">
      <c r="A39" s="114" t="s">
        <v>4</v>
      </c>
      <c r="B39" s="115"/>
      <c r="C39" s="41">
        <f>SUM(C4:C38)</f>
        <v>7378420</v>
      </c>
      <c r="D39" s="41">
        <f>SUM(D4:D38)</f>
        <v>659567854</v>
      </c>
      <c r="E39" s="41">
        <f>SUM(E4:E38)</f>
        <v>12259780</v>
      </c>
      <c r="F39" s="41">
        <f>SUM(F4:F38)</f>
        <v>1088565564</v>
      </c>
      <c r="G39" s="41">
        <f>SUM(G4:G38)</f>
        <v>42223349</v>
      </c>
      <c r="H39" s="41">
        <f>SUM(H4:H38)</f>
        <v>24559.38</v>
      </c>
      <c r="I39" s="41">
        <f>SUM(I4:I38)</f>
        <v>47046363.75</v>
      </c>
      <c r="J39" s="41">
        <f>SUM(J4:J38)</f>
        <v>150528650</v>
      </c>
      <c r="K39" s="41">
        <f>SUM(K4:K38)</f>
        <v>29775650</v>
      </c>
      <c r="L39" s="41">
        <f>SUM(L4:L38)</f>
        <v>1581000</v>
      </c>
      <c r="M39" s="41">
        <f>SUM(M4:M38)</f>
        <v>2038951190.1300001</v>
      </c>
      <c r="N39" s="51">
        <f>M39/$M$39</f>
        <v>1</v>
      </c>
      <c r="O39" s="62"/>
    </row>
    <row r="40" spans="1:17" ht="6" customHeight="1" thickBot="1" x14ac:dyDescent="0.35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P40" s="3"/>
    </row>
    <row r="41" spans="1:17" ht="22.5" customHeight="1" thickTop="1" thickBot="1" x14ac:dyDescent="0.35">
      <c r="A41" s="116" t="s">
        <v>3</v>
      </c>
      <c r="B41" s="117"/>
      <c r="C41" s="38">
        <f>'NOV-SUM'!C42+DEC!C42</f>
        <v>373226288.36208767</v>
      </c>
      <c r="D41" s="38">
        <f>'NOV-SUM'!D42+DEC!D42</f>
        <v>1158547102.8788154</v>
      </c>
      <c r="E41" s="38">
        <f>'NOV-SUM'!E42+DEC!E42</f>
        <v>594253560.15190256</v>
      </c>
      <c r="F41" s="38">
        <f>'NOV-SUM'!F42+DEC!F42</f>
        <v>787115314.31334913</v>
      </c>
      <c r="G41" s="38">
        <f>'NOV-SUM'!G42+DEC!G42</f>
        <v>215042356.49146369</v>
      </c>
      <c r="H41" s="38">
        <f>'NOV-SUM'!H42+DEC!H42</f>
        <v>28046384.17928132</v>
      </c>
      <c r="I41" s="38">
        <f>'NOV-SUM'!I42+DEC!I42</f>
        <v>326410063.81039351</v>
      </c>
      <c r="J41" s="38">
        <f>'OCT-SUM'!J42+NOV!J42</f>
        <v>0</v>
      </c>
      <c r="K41" s="38">
        <f>'OCT-SUM'!K42+NOV!K42</f>
        <v>0</v>
      </c>
      <c r="L41" s="38">
        <f>'OCT-SUM'!L42+NOV!L42</f>
        <v>15321496.423524333</v>
      </c>
      <c r="M41" s="38">
        <f>'NOV-SUM'!M42+DEC!M42</f>
        <v>4285161520</v>
      </c>
      <c r="N41" s="37"/>
      <c r="O41" s="3"/>
    </row>
    <row r="42" spans="1:17" s="31" customFormat="1" ht="21" thickTop="1" thickBot="1" x14ac:dyDescent="0.35">
      <c r="A42" s="134" t="s">
        <v>2</v>
      </c>
      <c r="B42" s="135"/>
      <c r="C42" s="43">
        <f>C39/C41</f>
        <v>1.9769293402081535E-2</v>
      </c>
      <c r="D42" s="43">
        <f t="shared" ref="D42:L42" si="1">D39/D41</f>
        <v>0.56930603197839169</v>
      </c>
      <c r="E42" s="43">
        <f t="shared" si="1"/>
        <v>2.0630553726705761E-2</v>
      </c>
      <c r="F42" s="43">
        <f>F39/F41</f>
        <v>1.3829810501776669</v>
      </c>
      <c r="G42" s="43">
        <f t="shared" si="1"/>
        <v>0.196348987654793</v>
      </c>
      <c r="H42" s="43">
        <f>H39/H41</f>
        <v>8.7567009861266637E-4</v>
      </c>
      <c r="I42" s="43">
        <f t="shared" si="1"/>
        <v>0.14413269983406055</v>
      </c>
      <c r="J42" s="43" t="e">
        <f t="shared" si="1"/>
        <v>#DIV/0!</v>
      </c>
      <c r="K42" s="43" t="e">
        <f t="shared" si="1"/>
        <v>#DIV/0!</v>
      </c>
      <c r="L42" s="43">
        <f t="shared" si="1"/>
        <v>0.10318835421144391</v>
      </c>
      <c r="M42" s="43">
        <f>M39/M41</f>
        <v>0.47581664789382316</v>
      </c>
      <c r="N42" s="44"/>
    </row>
    <row r="43" spans="1:17" x14ac:dyDescent="0.2">
      <c r="M43" s="64"/>
    </row>
    <row r="44" spans="1:17" x14ac:dyDescent="0.2">
      <c r="D44" s="2"/>
      <c r="M44" s="2"/>
    </row>
    <row r="45" spans="1:17" x14ac:dyDescent="0.2">
      <c r="D45" s="3"/>
      <c r="M45" s="3"/>
    </row>
    <row r="46" spans="1:17" x14ac:dyDescent="0.2">
      <c r="M46" s="2"/>
      <c r="N46" s="110"/>
    </row>
    <row r="49" spans="13:14" x14ac:dyDescent="0.2">
      <c r="M49" s="3"/>
      <c r="N49" s="3"/>
    </row>
  </sheetData>
  <mergeCells count="9">
    <mergeCell ref="A39:B39"/>
    <mergeCell ref="A41:B41"/>
    <mergeCell ref="A42:B42"/>
    <mergeCell ref="A1:N1"/>
    <mergeCell ref="A2:A3"/>
    <mergeCell ref="B2:B3"/>
    <mergeCell ref="C2:L2"/>
    <mergeCell ref="M2:M3"/>
    <mergeCell ref="N2:N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18" zoomScale="175" zoomScaleNormal="175" workbookViewId="0">
      <pane xSplit="1" ySplit="4" topLeftCell="B22" activePane="topRight" state="frozen"/>
      <selection activeCell="A18" sqref="A18"/>
      <selection pane="topRight" activeCell="B19" sqref="B19"/>
      <selection pane="bottomLeft" activeCell="A22" sqref="A22"/>
      <selection pane="bottomRight"/>
    </sheetView>
  </sheetViews>
  <sheetFormatPr baseColWidth="10" defaultColWidth="8.83203125" defaultRowHeight="14" x14ac:dyDescent="0.2"/>
  <cols>
    <col min="1" max="1" width="11.83203125" style="29" customWidth="1"/>
    <col min="2" max="2" width="25.5" style="1" customWidth="1"/>
    <col min="3" max="3" width="15.5" style="2" customWidth="1"/>
    <col min="4" max="4" width="19.5" style="1" customWidth="1"/>
    <col min="5" max="5" width="15.33203125" style="1" customWidth="1"/>
    <col min="6" max="6" width="20" style="1" customWidth="1"/>
    <col min="7" max="7" width="20.6640625" style="1" customWidth="1"/>
    <col min="8" max="8" width="18.1640625" style="1" customWidth="1"/>
    <col min="9" max="9" width="18.83203125" style="1" customWidth="1"/>
    <col min="10" max="11" width="17.33203125" style="1" customWidth="1"/>
    <col min="12" max="12" width="15.33203125" style="1" bestFit="1" customWidth="1"/>
    <col min="13" max="13" width="16.83203125" style="1" bestFit="1" customWidth="1"/>
    <col min="14" max="14" width="16.33203125" style="1" customWidth="1"/>
    <col min="15" max="15" width="9.1640625" style="1" customWidth="1"/>
    <col min="16" max="17" width="14.5" style="1" bestFit="1" customWidth="1"/>
    <col min="18" max="16384" width="8.83203125" style="1"/>
  </cols>
  <sheetData>
    <row r="1" spans="1:14" ht="27" thickBot="1" x14ac:dyDescent="0.4">
      <c r="A1" s="131" t="s">
        <v>54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20" thickBot="1" x14ac:dyDescent="0.35">
      <c r="A2" s="121" t="s">
        <v>36</v>
      </c>
      <c r="B2" s="123" t="s">
        <v>35</v>
      </c>
      <c r="C2" s="125" t="s">
        <v>34</v>
      </c>
      <c r="D2" s="126"/>
      <c r="E2" s="126"/>
      <c r="F2" s="126"/>
      <c r="G2" s="126"/>
      <c r="H2" s="126"/>
      <c r="I2" s="126"/>
      <c r="J2" s="126"/>
      <c r="K2" s="126"/>
      <c r="L2" s="126"/>
      <c r="M2" s="127" t="s">
        <v>4</v>
      </c>
      <c r="N2" s="129" t="s">
        <v>30</v>
      </c>
    </row>
    <row r="3" spans="1:14" s="57" customFormat="1" ht="58.5" customHeight="1" thickTop="1" thickBot="1" x14ac:dyDescent="0.35">
      <c r="A3" s="122"/>
      <c r="B3" s="124"/>
      <c r="C3" s="54" t="s">
        <v>1</v>
      </c>
      <c r="D3" s="55" t="s">
        <v>0</v>
      </c>
      <c r="E3" s="55" t="s">
        <v>37</v>
      </c>
      <c r="F3" s="55" t="s">
        <v>38</v>
      </c>
      <c r="G3" s="55" t="s">
        <v>46</v>
      </c>
      <c r="H3" s="55" t="s">
        <v>33</v>
      </c>
      <c r="I3" s="56" t="s">
        <v>32</v>
      </c>
      <c r="J3" s="55" t="s">
        <v>31</v>
      </c>
      <c r="K3" s="56" t="s">
        <v>52</v>
      </c>
      <c r="L3" s="56" t="s">
        <v>51</v>
      </c>
      <c r="M3" s="128"/>
      <c r="N3" s="130"/>
    </row>
    <row r="4" spans="1:14" ht="24.75" customHeight="1" x14ac:dyDescent="0.3">
      <c r="A4" s="24">
        <v>110</v>
      </c>
      <c r="B4" s="4" t="s">
        <v>29</v>
      </c>
      <c r="C4" s="5">
        <f>JAN!C4+FEB!C4</f>
        <v>0</v>
      </c>
      <c r="D4" s="5">
        <f>JAN!D4+FEB!D4</f>
        <v>154910</v>
      </c>
      <c r="E4" s="5">
        <f>JAN!E4+FEB!E4</f>
        <v>0</v>
      </c>
      <c r="F4" s="5">
        <f>JAN!F4+FEB!F4</f>
        <v>168605</v>
      </c>
      <c r="G4" s="5">
        <f>JAN!G4+FEB!G4</f>
        <v>0</v>
      </c>
      <c r="H4" s="5">
        <f>JAN!H4+FEB!H4</f>
        <v>0</v>
      </c>
      <c r="I4" s="5">
        <f>JAN!I4+FEB!I4</f>
        <v>40650</v>
      </c>
      <c r="J4" s="5">
        <f>JAN!J4+FEB!J4</f>
        <v>0</v>
      </c>
      <c r="K4" s="5">
        <f>JAN!K4+FEB!K4</f>
        <v>1873</v>
      </c>
      <c r="L4" s="5">
        <f>JAN!L4+FEB!L4</f>
        <v>2000</v>
      </c>
      <c r="M4" s="10">
        <f>SUM(C4:L4)</f>
        <v>368038</v>
      </c>
      <c r="N4" s="11">
        <f t="shared" ref="N4:N40" si="0">M4/$M$40</f>
        <v>1.8931636990018354E-3</v>
      </c>
    </row>
    <row r="5" spans="1:14" ht="24.75" customHeight="1" x14ac:dyDescent="0.3">
      <c r="A5" s="25">
        <v>111</v>
      </c>
      <c r="B5" s="12" t="s">
        <v>28</v>
      </c>
      <c r="C5" s="5">
        <f>JAN!C5+FEB!C5</f>
        <v>221745</v>
      </c>
      <c r="D5" s="5">
        <f>JAN!D5+FEB!D5</f>
        <v>5343874</v>
      </c>
      <c r="E5" s="5">
        <f>JAN!E5+FEB!E5</f>
        <v>365879</v>
      </c>
      <c r="F5" s="5">
        <f>JAN!F5+FEB!F5</f>
        <v>9206667</v>
      </c>
      <c r="G5" s="5">
        <f>JAN!G5+FEB!G5</f>
        <v>1163347</v>
      </c>
      <c r="H5" s="5">
        <f>JAN!H5+FEB!H5</f>
        <v>0</v>
      </c>
      <c r="I5" s="5">
        <f>JAN!I5+FEB!I5</f>
        <v>3159477</v>
      </c>
      <c r="J5" s="5">
        <f>JAN!J5+FEB!J5</f>
        <v>750558</v>
      </c>
      <c r="K5" s="5">
        <f>JAN!K5+FEB!K5</f>
        <v>150149</v>
      </c>
      <c r="L5" s="5">
        <f>JAN!L5+FEB!L5</f>
        <v>4000</v>
      </c>
      <c r="M5" s="10">
        <f t="shared" ref="M5:M36" si="1">SUM(C5:L5)</f>
        <v>20365696</v>
      </c>
      <c r="N5" s="11">
        <f t="shared" si="0"/>
        <v>0.10475982472491124</v>
      </c>
    </row>
    <row r="6" spans="1:14" ht="38" x14ac:dyDescent="0.3">
      <c r="A6" s="25">
        <v>112</v>
      </c>
      <c r="B6" s="12" t="s">
        <v>27</v>
      </c>
      <c r="C6" s="5">
        <f>JAN!C6+FEB!C6</f>
        <v>0</v>
      </c>
      <c r="D6" s="5">
        <f>JAN!D6+FEB!D6</f>
        <v>1531913</v>
      </c>
      <c r="E6" s="5">
        <f>JAN!E6+FEB!E6</f>
        <v>0</v>
      </c>
      <c r="F6" s="5">
        <f>JAN!F6+FEB!F6</f>
        <v>1378722</v>
      </c>
      <c r="G6" s="5">
        <f>JAN!G6+FEB!G6</f>
        <v>118724</v>
      </c>
      <c r="H6" s="5">
        <f>JAN!H6+FEB!H6</f>
        <v>0</v>
      </c>
      <c r="I6" s="5">
        <f>JAN!I6+FEB!I6</f>
        <v>0</v>
      </c>
      <c r="J6" s="5">
        <f>JAN!J6+FEB!J6</f>
        <v>76598</v>
      </c>
      <c r="K6" s="5">
        <f>JAN!K6+FEB!K6</f>
        <v>15321</v>
      </c>
      <c r="L6" s="5">
        <f>JAN!L6+FEB!L6</f>
        <v>0</v>
      </c>
      <c r="M6" s="10">
        <f t="shared" si="1"/>
        <v>3121278</v>
      </c>
      <c r="N6" s="11">
        <f t="shared" si="0"/>
        <v>1.6055652416579403E-2</v>
      </c>
    </row>
    <row r="7" spans="1:14" ht="38" x14ac:dyDescent="0.3">
      <c r="A7" s="25">
        <v>113</v>
      </c>
      <c r="B7" s="12" t="s">
        <v>26</v>
      </c>
      <c r="C7" s="5">
        <f>JAN!C7+FEB!C7</f>
        <v>0</v>
      </c>
      <c r="D7" s="5">
        <f>JAN!D7+FEB!D7</f>
        <v>0</v>
      </c>
      <c r="E7" s="5">
        <f>JAN!E7+FEB!E7</f>
        <v>0</v>
      </c>
      <c r="F7" s="5">
        <f>JAN!F7+FEB!F7</f>
        <v>0</v>
      </c>
      <c r="G7" s="5">
        <f>JAN!G7+FEB!G7</f>
        <v>0</v>
      </c>
      <c r="H7" s="5">
        <f>JAN!H7+FEB!H7</f>
        <v>0</v>
      </c>
      <c r="I7" s="5">
        <f>JAN!I7+FEB!I7</f>
        <v>0</v>
      </c>
      <c r="J7" s="5">
        <f>JAN!J7+FEB!J7</f>
        <v>0</v>
      </c>
      <c r="K7" s="5">
        <f>JAN!K7+FEB!K7</f>
        <v>0</v>
      </c>
      <c r="L7" s="5">
        <f>JAN!L7+FEB!L7</f>
        <v>0</v>
      </c>
      <c r="M7" s="10">
        <f t="shared" si="1"/>
        <v>0</v>
      </c>
      <c r="N7" s="11">
        <f t="shared" si="0"/>
        <v>0</v>
      </c>
    </row>
    <row r="8" spans="1:14" ht="27" customHeight="1" x14ac:dyDescent="0.3">
      <c r="A8" s="25">
        <v>140</v>
      </c>
      <c r="B8" s="12" t="s">
        <v>25</v>
      </c>
      <c r="C8" s="5">
        <f>JAN!C8+FEB!C8</f>
        <v>37376</v>
      </c>
      <c r="D8" s="5">
        <f>JAN!D8+FEB!D8</f>
        <v>3500012</v>
      </c>
      <c r="E8" s="5">
        <f>JAN!E8+FEB!E8</f>
        <v>61671</v>
      </c>
      <c r="F8" s="5">
        <f>JAN!F8+FEB!F8</f>
        <v>5152663</v>
      </c>
      <c r="G8" s="5">
        <f>JAN!G8+FEB!G8</f>
        <v>837300</v>
      </c>
      <c r="H8" s="5">
        <f>JAN!H8+FEB!H8</f>
        <v>0</v>
      </c>
      <c r="I8" s="5">
        <f>JAN!I8+FEB!I8</f>
        <v>1002536</v>
      </c>
      <c r="J8" s="5">
        <f>JAN!J8+FEB!J8</f>
        <v>540198</v>
      </c>
      <c r="K8" s="5">
        <f>JAN!K8+FEB!K8</f>
        <v>108050</v>
      </c>
      <c r="L8" s="5">
        <f>JAN!L8+FEB!L8</f>
        <v>88000</v>
      </c>
      <c r="M8" s="10">
        <f t="shared" si="1"/>
        <v>11327806</v>
      </c>
      <c r="N8" s="11">
        <f t="shared" si="0"/>
        <v>5.8269502357189161E-2</v>
      </c>
    </row>
    <row r="9" spans="1:14" ht="37.5" customHeight="1" x14ac:dyDescent="0.3">
      <c r="A9" s="25">
        <v>300</v>
      </c>
      <c r="B9" s="16" t="s">
        <v>24</v>
      </c>
      <c r="C9" s="5">
        <f>JAN!C9+FEB!C9</f>
        <v>0</v>
      </c>
      <c r="D9" s="5">
        <f>JAN!D9+FEB!D9</f>
        <v>0</v>
      </c>
      <c r="E9" s="5">
        <f>JAN!E9+FEB!E9</f>
        <v>0</v>
      </c>
      <c r="F9" s="5">
        <f>JAN!F9+FEB!F9</f>
        <v>0</v>
      </c>
      <c r="G9" s="5">
        <f>JAN!G9+FEB!G9</f>
        <v>0</v>
      </c>
      <c r="H9" s="5">
        <f>JAN!H9+FEB!H9</f>
        <v>0</v>
      </c>
      <c r="I9" s="5">
        <f>JAN!I9+FEB!I9</f>
        <v>0</v>
      </c>
      <c r="J9" s="5">
        <f>JAN!J9+FEB!J9</f>
        <v>0</v>
      </c>
      <c r="K9" s="5">
        <f>JAN!K9+FEB!K9</f>
        <v>0</v>
      </c>
      <c r="L9" s="5">
        <f>JAN!L9+FEB!L9</f>
        <v>0</v>
      </c>
      <c r="M9" s="10">
        <f t="shared" si="1"/>
        <v>0</v>
      </c>
      <c r="N9" s="11">
        <f t="shared" si="0"/>
        <v>0</v>
      </c>
    </row>
    <row r="10" spans="1:14" ht="38" x14ac:dyDescent="0.3">
      <c r="A10" s="25">
        <v>310</v>
      </c>
      <c r="B10" s="12" t="s">
        <v>23</v>
      </c>
      <c r="C10" s="5">
        <f>JAN!C10+FEB!C10</f>
        <v>0</v>
      </c>
      <c r="D10" s="5">
        <f>JAN!D10+FEB!D10</f>
        <v>22575390</v>
      </c>
      <c r="E10" s="5">
        <f>JAN!E10+FEB!E10</f>
        <v>0</v>
      </c>
      <c r="F10" s="5">
        <f>JAN!F10+FEB!F10</f>
        <v>44703619</v>
      </c>
      <c r="G10" s="5">
        <f>JAN!G10+FEB!G10</f>
        <v>4806574</v>
      </c>
      <c r="H10" s="5">
        <f>JAN!H10+FEB!H10</f>
        <v>0</v>
      </c>
      <c r="I10" s="5">
        <f>JAN!I10+FEB!I10</f>
        <v>0</v>
      </c>
      <c r="J10" s="5">
        <f>JAN!J10+FEB!J10</f>
        <v>3101034</v>
      </c>
      <c r="K10" s="5">
        <f>JAN!K10+FEB!K10</f>
        <v>620260</v>
      </c>
      <c r="L10" s="5">
        <f>JAN!L10+FEB!L10</f>
        <v>0</v>
      </c>
      <c r="M10" s="10">
        <f t="shared" si="1"/>
        <v>75806877</v>
      </c>
      <c r="N10" s="11">
        <f t="shared" si="0"/>
        <v>0.38994567862855783</v>
      </c>
    </row>
    <row r="11" spans="1:14" ht="33" customHeight="1" x14ac:dyDescent="0.3">
      <c r="A11" s="25">
        <v>320</v>
      </c>
      <c r="B11" s="12" t="s">
        <v>22</v>
      </c>
      <c r="C11" s="5">
        <f>JAN!C11+FEB!C11</f>
        <v>466280</v>
      </c>
      <c r="D11" s="5">
        <f>JAN!D11+FEB!D11</f>
        <v>12961776</v>
      </c>
      <c r="E11" s="5">
        <f>JAN!E11+FEB!E11</f>
        <v>769361</v>
      </c>
      <c r="F11" s="5">
        <f>JAN!F11+FEB!F11</f>
        <v>9598154</v>
      </c>
      <c r="G11" s="5">
        <f>JAN!G11+FEB!G11</f>
        <v>0</v>
      </c>
      <c r="H11" s="5">
        <f>JAN!H11+FEB!H11</f>
        <v>0</v>
      </c>
      <c r="I11" s="5">
        <f>JAN!I11+FEB!I11</f>
        <v>297624</v>
      </c>
      <c r="J11" s="5">
        <f>JAN!J11+FEB!J11</f>
        <v>0</v>
      </c>
      <c r="K11" s="5">
        <f>JAN!K11+FEB!K11</f>
        <v>0</v>
      </c>
      <c r="L11" s="5">
        <f>JAN!L11+FEB!L11</f>
        <v>1000</v>
      </c>
      <c r="M11" s="10">
        <f t="shared" si="1"/>
        <v>24094195</v>
      </c>
      <c r="N11" s="11">
        <f t="shared" si="0"/>
        <v>0.12393898274273724</v>
      </c>
    </row>
    <row r="12" spans="1:14" ht="38" x14ac:dyDescent="0.3">
      <c r="A12" s="25">
        <v>321</v>
      </c>
      <c r="B12" s="12" t="s">
        <v>21</v>
      </c>
      <c r="C12" s="5">
        <f>JAN!C12+FEB!C12</f>
        <v>0</v>
      </c>
      <c r="D12" s="5">
        <f>JAN!D12+FEB!D12</f>
        <v>5278600</v>
      </c>
      <c r="E12" s="5">
        <f>JAN!E12+FEB!E12</f>
        <v>0</v>
      </c>
      <c r="F12" s="5">
        <f>JAN!F12+FEB!F12</f>
        <v>12032778</v>
      </c>
      <c r="G12" s="5">
        <f>JAN!G12+FEB!G12</f>
        <v>0</v>
      </c>
      <c r="H12" s="5">
        <f>JAN!H12+FEB!H12</f>
        <v>0</v>
      </c>
      <c r="I12" s="5">
        <f>JAN!I12+FEB!I12</f>
        <v>0</v>
      </c>
      <c r="J12" s="5">
        <f>JAN!J12+FEB!J12</f>
        <v>0</v>
      </c>
      <c r="K12" s="5">
        <f>JAN!K12+FEB!K12</f>
        <v>0</v>
      </c>
      <c r="L12" s="5">
        <f>JAN!L12+FEB!L12</f>
        <v>0</v>
      </c>
      <c r="M12" s="10">
        <f t="shared" si="1"/>
        <v>17311378</v>
      </c>
      <c r="N12" s="11">
        <f t="shared" si="0"/>
        <v>8.9048610223126407E-2</v>
      </c>
    </row>
    <row r="13" spans="1:14" ht="39" customHeight="1" x14ac:dyDescent="0.3">
      <c r="A13" s="25">
        <v>322</v>
      </c>
      <c r="B13" s="12" t="s">
        <v>20</v>
      </c>
      <c r="C13" s="5">
        <f>JAN!C13+FEB!C13</f>
        <v>0</v>
      </c>
      <c r="D13" s="5">
        <f>JAN!D13+FEB!D13</f>
        <v>0</v>
      </c>
      <c r="E13" s="5">
        <f>JAN!E13+FEB!E13</f>
        <v>0</v>
      </c>
      <c r="F13" s="5">
        <f>JAN!F13+FEB!F13</f>
        <v>134035</v>
      </c>
      <c r="G13" s="5">
        <f>JAN!G13+FEB!G13</f>
        <v>0</v>
      </c>
      <c r="H13" s="5">
        <f>JAN!H13+FEB!H13</f>
        <v>0</v>
      </c>
      <c r="I13" s="5">
        <f>JAN!I13+FEB!I13</f>
        <v>0</v>
      </c>
      <c r="J13" s="5">
        <f>JAN!J13+FEB!J13</f>
        <v>0</v>
      </c>
      <c r="K13" s="5">
        <f>JAN!K13+FEB!K13</f>
        <v>0</v>
      </c>
      <c r="L13" s="5">
        <f>JAN!L13+FEB!L13</f>
        <v>0</v>
      </c>
      <c r="M13" s="10">
        <f t="shared" si="1"/>
        <v>134035</v>
      </c>
      <c r="N13" s="11">
        <f t="shared" si="0"/>
        <v>6.8946738216083936E-4</v>
      </c>
    </row>
    <row r="14" spans="1:14" ht="38" x14ac:dyDescent="0.3">
      <c r="A14" s="25">
        <v>325</v>
      </c>
      <c r="B14" s="12" t="s">
        <v>39</v>
      </c>
      <c r="C14" s="5">
        <f>JAN!C14+FEB!C14</f>
        <v>0</v>
      </c>
      <c r="D14" s="5">
        <f>JAN!D14+FEB!D14</f>
        <v>181762</v>
      </c>
      <c r="E14" s="5">
        <f>JAN!E14+FEB!E14</f>
        <v>0</v>
      </c>
      <c r="F14" s="5">
        <f>JAN!F14+FEB!F14</f>
        <v>163591</v>
      </c>
      <c r="G14" s="5">
        <f>JAN!G14+FEB!G14</f>
        <v>0</v>
      </c>
      <c r="H14" s="5">
        <f>JAN!H14+FEB!H14</f>
        <v>5.32</v>
      </c>
      <c r="I14" s="5">
        <f>JAN!I14+FEB!I14</f>
        <v>40</v>
      </c>
      <c r="J14" s="5">
        <f>JAN!J14+FEB!J14</f>
        <v>0</v>
      </c>
      <c r="K14" s="5">
        <f>JAN!K14+FEB!K14</f>
        <v>0</v>
      </c>
      <c r="L14" s="5">
        <f>JAN!L14+FEB!L14</f>
        <v>0</v>
      </c>
      <c r="M14" s="10">
        <f t="shared" si="1"/>
        <v>345398.32</v>
      </c>
      <c r="N14" s="11">
        <f t="shared" si="0"/>
        <v>1.7767066474663475E-3</v>
      </c>
    </row>
    <row r="15" spans="1:14" ht="33" customHeight="1" x14ac:dyDescent="0.3">
      <c r="A15" s="25">
        <v>330</v>
      </c>
      <c r="B15" s="16" t="s">
        <v>19</v>
      </c>
      <c r="C15" s="5">
        <f>JAN!C15+FEB!C15</f>
        <v>0</v>
      </c>
      <c r="D15" s="5">
        <f>JAN!D15+FEB!D15</f>
        <v>12630360</v>
      </c>
      <c r="E15" s="5">
        <f>JAN!E15+FEB!E15</f>
        <v>0</v>
      </c>
      <c r="F15" s="5">
        <f>JAN!F15+FEB!F15</f>
        <v>0</v>
      </c>
      <c r="G15" s="5">
        <f>JAN!G15+FEB!G15</f>
        <v>0</v>
      </c>
      <c r="H15" s="5">
        <f>JAN!H15+FEB!H15</f>
        <v>0</v>
      </c>
      <c r="I15" s="5">
        <f>JAN!I15+FEB!I15</f>
        <v>0</v>
      </c>
      <c r="J15" s="5">
        <f>JAN!J15+FEB!J15</f>
        <v>0</v>
      </c>
      <c r="K15" s="5">
        <f>JAN!K15+FEB!K15</f>
        <v>0</v>
      </c>
      <c r="L15" s="5">
        <f>JAN!L15+FEB!L15</f>
        <v>0</v>
      </c>
      <c r="M15" s="10">
        <f t="shared" si="1"/>
        <v>12630360</v>
      </c>
      <c r="N15" s="11">
        <f t="shared" si="0"/>
        <v>6.4969755996187414E-2</v>
      </c>
    </row>
    <row r="16" spans="1:14" ht="38" x14ac:dyDescent="0.3">
      <c r="A16" s="25">
        <v>331</v>
      </c>
      <c r="B16" s="16" t="s">
        <v>42</v>
      </c>
      <c r="C16" s="5">
        <f>JAN!C16+FEB!C16</f>
        <v>0</v>
      </c>
      <c r="D16" s="5">
        <f>JAN!D16+FEB!D16</f>
        <v>98497</v>
      </c>
      <c r="E16" s="5">
        <f>JAN!E16+FEB!E16</f>
        <v>0</v>
      </c>
      <c r="F16" s="5">
        <f>JAN!F16+FEB!F16</f>
        <v>0</v>
      </c>
      <c r="G16" s="5">
        <f>JAN!G16+FEB!G16</f>
        <v>0</v>
      </c>
      <c r="H16" s="5">
        <f>JAN!H16+FEB!H16</f>
        <v>0</v>
      </c>
      <c r="I16" s="5">
        <f>JAN!I16+FEB!I16</f>
        <v>0</v>
      </c>
      <c r="J16" s="5">
        <f>JAN!J16+FEB!J16</f>
        <v>0</v>
      </c>
      <c r="K16" s="5">
        <f>JAN!K16+FEB!K16</f>
        <v>0</v>
      </c>
      <c r="L16" s="5">
        <f>JAN!L16+FEB!L16</f>
        <v>0</v>
      </c>
      <c r="M16" s="10">
        <f t="shared" si="1"/>
        <v>98497</v>
      </c>
      <c r="N16" s="11">
        <f t="shared" si="0"/>
        <v>5.0666220569773712E-4</v>
      </c>
    </row>
    <row r="17" spans="1:14" ht="28.5" customHeight="1" x14ac:dyDescent="0.3">
      <c r="A17" s="25">
        <v>340</v>
      </c>
      <c r="B17" s="16" t="s">
        <v>18</v>
      </c>
      <c r="C17" s="5">
        <f>JAN!C17+FEB!C17</f>
        <v>0</v>
      </c>
      <c r="D17" s="5">
        <f>JAN!D17+FEB!D17</f>
        <v>594951</v>
      </c>
      <c r="E17" s="5">
        <f>JAN!E17+FEB!E17</f>
        <v>0</v>
      </c>
      <c r="F17" s="5">
        <f>JAN!F17+FEB!F17</f>
        <v>689337</v>
      </c>
      <c r="G17" s="5">
        <f>JAN!G17+FEB!G17</f>
        <v>0</v>
      </c>
      <c r="H17" s="5">
        <f>JAN!H17+FEB!H17</f>
        <v>0</v>
      </c>
      <c r="I17" s="5">
        <f>JAN!I17+FEB!I17</f>
        <v>83588</v>
      </c>
      <c r="J17" s="5">
        <f>JAN!J17+FEB!J17</f>
        <v>0</v>
      </c>
      <c r="K17" s="5">
        <f>JAN!K17+FEB!K17</f>
        <v>0</v>
      </c>
      <c r="L17" s="5">
        <f>JAN!L17+FEB!L17</f>
        <v>0</v>
      </c>
      <c r="M17" s="10">
        <f t="shared" si="1"/>
        <v>1367876</v>
      </c>
      <c r="N17" s="11">
        <f t="shared" si="0"/>
        <v>7.0362657875975704E-3</v>
      </c>
    </row>
    <row r="18" spans="1:14" ht="38" x14ac:dyDescent="0.3">
      <c r="A18" s="25">
        <v>350</v>
      </c>
      <c r="B18" s="16" t="s">
        <v>17</v>
      </c>
      <c r="C18" s="5">
        <f>JAN!C18+FEB!C18</f>
        <v>0</v>
      </c>
      <c r="D18" s="5">
        <f>JAN!D18+FEB!D18</f>
        <v>0</v>
      </c>
      <c r="E18" s="5">
        <f>JAN!E18+FEB!E18</f>
        <v>0</v>
      </c>
      <c r="F18" s="5">
        <f>JAN!F18+FEB!F18</f>
        <v>0</v>
      </c>
      <c r="G18" s="5">
        <f>JAN!G18+FEB!G18</f>
        <v>0</v>
      </c>
      <c r="H18" s="5">
        <f>JAN!H18+FEB!H18</f>
        <v>0</v>
      </c>
      <c r="I18" s="5">
        <f>JAN!I18+FEB!I18</f>
        <v>0</v>
      </c>
      <c r="J18" s="5">
        <f>JAN!J18+FEB!J18</f>
        <v>0</v>
      </c>
      <c r="K18" s="5">
        <f>JAN!K18+FEB!K18</f>
        <v>0</v>
      </c>
      <c r="L18" s="5">
        <f>JAN!L18+FEB!L18</f>
        <v>0</v>
      </c>
      <c r="M18" s="10">
        <f t="shared" si="1"/>
        <v>0</v>
      </c>
      <c r="N18" s="11">
        <f t="shared" si="0"/>
        <v>0</v>
      </c>
    </row>
    <row r="19" spans="1:14" ht="57" x14ac:dyDescent="0.3">
      <c r="A19" s="25">
        <v>360</v>
      </c>
      <c r="B19" s="16" t="s">
        <v>83</v>
      </c>
      <c r="C19" s="5">
        <f>JAN!C19+FEB!C19</f>
        <v>0</v>
      </c>
      <c r="D19" s="5">
        <f>JAN!D19+FEB!D19</f>
        <v>0</v>
      </c>
      <c r="E19" s="5">
        <f>JAN!E19+FEB!E19</f>
        <v>0</v>
      </c>
      <c r="F19" s="5">
        <f>JAN!F19+FEB!F19</f>
        <v>0</v>
      </c>
      <c r="G19" s="5">
        <f>JAN!G19+FEB!G19</f>
        <v>0</v>
      </c>
      <c r="H19" s="5">
        <f>JAN!H19+FEB!H19</f>
        <v>0</v>
      </c>
      <c r="I19" s="5">
        <f>JAN!I19+FEB!I19</f>
        <v>0</v>
      </c>
      <c r="J19" s="5">
        <f>JAN!J19+FEB!J19</f>
        <v>0</v>
      </c>
      <c r="K19" s="5">
        <f>JAN!K19+FEB!K19</f>
        <v>0</v>
      </c>
      <c r="L19" s="5">
        <f>JAN!L19+FEB!L19</f>
        <v>0</v>
      </c>
      <c r="M19" s="10">
        <f t="shared" si="1"/>
        <v>0</v>
      </c>
      <c r="N19" s="11">
        <f t="shared" si="0"/>
        <v>0</v>
      </c>
    </row>
    <row r="20" spans="1:14" ht="38" x14ac:dyDescent="0.3">
      <c r="A20" s="25">
        <v>370</v>
      </c>
      <c r="B20" s="16" t="s">
        <v>15</v>
      </c>
      <c r="C20" s="5">
        <f>JAN!C20+FEB!C20</f>
        <v>0</v>
      </c>
      <c r="D20" s="5">
        <f>JAN!D20+FEB!D20</f>
        <v>0</v>
      </c>
      <c r="E20" s="5">
        <f>JAN!E20+FEB!E20</f>
        <v>0</v>
      </c>
      <c r="F20" s="5">
        <f>JAN!F20+FEB!F20</f>
        <v>0</v>
      </c>
      <c r="G20" s="5">
        <f>JAN!G20+FEB!G20</f>
        <v>0</v>
      </c>
      <c r="H20" s="5">
        <f>JAN!H20+FEB!H20</f>
        <v>0</v>
      </c>
      <c r="I20" s="5">
        <f>JAN!I20+FEB!I20</f>
        <v>0</v>
      </c>
      <c r="J20" s="5">
        <f>JAN!J20+FEB!J20</f>
        <v>0</v>
      </c>
      <c r="K20" s="5">
        <f>JAN!K20+FEB!K20</f>
        <v>0</v>
      </c>
      <c r="L20" s="5">
        <f>JAN!L20+FEB!L20</f>
        <v>0</v>
      </c>
      <c r="M20" s="10">
        <f t="shared" si="1"/>
        <v>0</v>
      </c>
      <c r="N20" s="11">
        <f t="shared" si="0"/>
        <v>0</v>
      </c>
    </row>
    <row r="21" spans="1:14" ht="57" x14ac:dyDescent="0.3">
      <c r="A21" s="25">
        <v>381</v>
      </c>
      <c r="B21" s="16" t="s">
        <v>14</v>
      </c>
      <c r="C21" s="5">
        <f>JAN!C21+FEB!C21</f>
        <v>0</v>
      </c>
      <c r="D21" s="5">
        <f>JAN!D21+FEB!D21</f>
        <v>115258</v>
      </c>
      <c r="E21" s="5">
        <f>JAN!E21+FEB!E21</f>
        <v>0</v>
      </c>
      <c r="F21" s="5">
        <f>JAN!F21+FEB!F21</f>
        <v>0</v>
      </c>
      <c r="G21" s="5">
        <f>JAN!G21+FEB!G21</f>
        <v>0</v>
      </c>
      <c r="H21" s="5">
        <f>JAN!H21+FEB!H21</f>
        <v>0</v>
      </c>
      <c r="I21" s="5">
        <f>JAN!I21+FEB!I21</f>
        <v>0</v>
      </c>
      <c r="J21" s="5">
        <f>JAN!J21+FEB!J21</f>
        <v>0</v>
      </c>
      <c r="K21" s="5">
        <f>JAN!K21+FEB!K21</f>
        <v>0</v>
      </c>
      <c r="L21" s="5">
        <f>JAN!L21+FEB!L21</f>
        <v>0</v>
      </c>
      <c r="M21" s="10">
        <f t="shared" si="1"/>
        <v>115258</v>
      </c>
      <c r="N21" s="11">
        <f t="shared" si="0"/>
        <v>5.9287970703990767E-4</v>
      </c>
    </row>
    <row r="22" spans="1:14" ht="38" x14ac:dyDescent="0.3">
      <c r="A22" s="26">
        <v>405</v>
      </c>
      <c r="B22" s="19" t="s">
        <v>47</v>
      </c>
      <c r="C22" s="5">
        <f>JAN!C22+FEB!C22</f>
        <v>0</v>
      </c>
      <c r="D22" s="5">
        <f>JAN!D22+FEB!D22</f>
        <v>0</v>
      </c>
      <c r="E22" s="5">
        <f>JAN!E22+FEB!E22</f>
        <v>0</v>
      </c>
      <c r="F22" s="5">
        <f>JAN!F22+FEB!F22</f>
        <v>0</v>
      </c>
      <c r="G22" s="5">
        <f>JAN!G22+FEB!G22</f>
        <v>0</v>
      </c>
      <c r="H22" s="5">
        <f>JAN!H22+FEB!H22</f>
        <v>0</v>
      </c>
      <c r="I22" s="5">
        <f>JAN!I22+FEB!I22</f>
        <v>0</v>
      </c>
      <c r="J22" s="5">
        <f>JAN!J22+FEB!J22</f>
        <v>0</v>
      </c>
      <c r="K22" s="5">
        <f>JAN!K22+FEB!K22</f>
        <v>0</v>
      </c>
      <c r="L22" s="5">
        <f>JAN!L22+FEB!L22</f>
        <v>0</v>
      </c>
      <c r="M22" s="10">
        <f t="shared" si="1"/>
        <v>0</v>
      </c>
      <c r="N22" s="11">
        <f t="shared" si="0"/>
        <v>0</v>
      </c>
    </row>
    <row r="23" spans="1:14" ht="31.5" customHeight="1" x14ac:dyDescent="0.3">
      <c r="A23" s="25">
        <v>410</v>
      </c>
      <c r="B23" s="16" t="s">
        <v>40</v>
      </c>
      <c r="C23" s="5">
        <f>JAN!C23+FEB!C23</f>
        <v>0</v>
      </c>
      <c r="D23" s="5">
        <f>JAN!D23+FEB!D23</f>
        <v>223561</v>
      </c>
      <c r="E23" s="5">
        <f>JAN!E23+FEB!E23</f>
        <v>0</v>
      </c>
      <c r="F23" s="5">
        <f>JAN!F23+FEB!F23</f>
        <v>223443</v>
      </c>
      <c r="G23" s="5">
        <f>JAN!G23+FEB!G23</f>
        <v>0</v>
      </c>
      <c r="H23" s="5">
        <f>JAN!H23+FEB!H23</f>
        <v>0</v>
      </c>
      <c r="I23" s="5">
        <f>JAN!I23+FEB!I23</f>
        <v>0</v>
      </c>
      <c r="J23" s="5">
        <f>JAN!J23+FEB!J23</f>
        <v>0</v>
      </c>
      <c r="K23" s="5">
        <f>JAN!K23+FEB!K23</f>
        <v>0</v>
      </c>
      <c r="L23" s="5">
        <f>JAN!L23+FEB!L23</f>
        <v>0</v>
      </c>
      <c r="M23" s="10">
        <f t="shared" si="1"/>
        <v>447004</v>
      </c>
      <c r="N23" s="11">
        <f t="shared" si="0"/>
        <v>2.2993597022824175E-3</v>
      </c>
    </row>
    <row r="24" spans="1:14" ht="56.25" customHeight="1" x14ac:dyDescent="0.3">
      <c r="A24" s="24">
        <v>415</v>
      </c>
      <c r="B24" s="20" t="s">
        <v>43</v>
      </c>
      <c r="C24" s="5">
        <f>JAN!C24+FEB!C24</f>
        <v>0</v>
      </c>
      <c r="D24" s="5">
        <f>JAN!D24+FEB!D24</f>
        <v>89661</v>
      </c>
      <c r="E24" s="5">
        <f>JAN!E24+FEB!E24</f>
        <v>0</v>
      </c>
      <c r="F24" s="5">
        <f>JAN!F24+FEB!F24</f>
        <v>82433</v>
      </c>
      <c r="G24" s="5">
        <f>JAN!G24+FEB!G24</f>
        <v>0</v>
      </c>
      <c r="H24" s="5">
        <f>JAN!H24+FEB!H24</f>
        <v>0</v>
      </c>
      <c r="I24" s="5">
        <f>JAN!I24+FEB!I24</f>
        <v>11577</v>
      </c>
      <c r="J24" s="5">
        <f>JAN!J24+FEB!J24</f>
        <v>0</v>
      </c>
      <c r="K24" s="5">
        <f>JAN!K24+FEB!K24</f>
        <v>0</v>
      </c>
      <c r="L24" s="5">
        <f>JAN!L24+FEB!L24</f>
        <v>0</v>
      </c>
      <c r="M24" s="10">
        <f t="shared" si="1"/>
        <v>183671</v>
      </c>
      <c r="N24" s="11">
        <f t="shared" si="0"/>
        <v>9.4479175997958399E-4</v>
      </c>
    </row>
    <row r="25" spans="1:14" ht="56.25" customHeight="1" x14ac:dyDescent="0.3">
      <c r="A25" s="24">
        <v>420</v>
      </c>
      <c r="B25" s="20" t="s">
        <v>41</v>
      </c>
      <c r="C25" s="5">
        <f>JAN!C25+FEB!C25</f>
        <v>0</v>
      </c>
      <c r="D25" s="5">
        <f>JAN!D25+FEB!D25</f>
        <v>0</v>
      </c>
      <c r="E25" s="5">
        <f>JAN!E25+FEB!E25</f>
        <v>0</v>
      </c>
      <c r="F25" s="5">
        <f>JAN!F25+FEB!F25</f>
        <v>0</v>
      </c>
      <c r="G25" s="5">
        <f>JAN!G25+FEB!G25</f>
        <v>0</v>
      </c>
      <c r="H25" s="5">
        <f>JAN!H25+FEB!H25</f>
        <v>0</v>
      </c>
      <c r="I25" s="5">
        <f>JAN!I25+FEB!I25</f>
        <v>0</v>
      </c>
      <c r="J25" s="5">
        <f>JAN!J25+FEB!J25</f>
        <v>0</v>
      </c>
      <c r="K25" s="5">
        <f>JAN!K25+FEB!K25</f>
        <v>0</v>
      </c>
      <c r="L25" s="5">
        <f>JAN!L25+FEB!L25</f>
        <v>0</v>
      </c>
      <c r="M25" s="10">
        <f t="shared" si="1"/>
        <v>0</v>
      </c>
      <c r="N25" s="11">
        <f t="shared" si="0"/>
        <v>0</v>
      </c>
    </row>
    <row r="26" spans="1:14" ht="38.25" customHeight="1" x14ac:dyDescent="0.3">
      <c r="A26" s="24">
        <v>435</v>
      </c>
      <c r="B26" s="20" t="s">
        <v>13</v>
      </c>
      <c r="C26" s="5">
        <f>JAN!C26+FEB!C26</f>
        <v>0</v>
      </c>
      <c r="D26" s="5">
        <f>JAN!D26+FEB!D26</f>
        <v>0</v>
      </c>
      <c r="E26" s="5">
        <f>JAN!E26+FEB!E26</f>
        <v>0</v>
      </c>
      <c r="F26" s="5">
        <f>JAN!F26+FEB!F26</f>
        <v>0</v>
      </c>
      <c r="G26" s="5">
        <f>JAN!G26+FEB!G26</f>
        <v>0</v>
      </c>
      <c r="H26" s="5">
        <f>JAN!H26+FEB!H26</f>
        <v>0</v>
      </c>
      <c r="I26" s="5">
        <f>JAN!I26+FEB!I26</f>
        <v>0</v>
      </c>
      <c r="J26" s="5">
        <f>JAN!J26+FEB!J26</f>
        <v>0</v>
      </c>
      <c r="K26" s="5">
        <f>JAN!K26+FEB!K26</f>
        <v>0</v>
      </c>
      <c r="L26" s="5">
        <f>JAN!L26+FEB!L26</f>
        <v>0</v>
      </c>
      <c r="M26" s="10">
        <f t="shared" si="1"/>
        <v>0</v>
      </c>
      <c r="N26" s="11">
        <f t="shared" si="0"/>
        <v>0</v>
      </c>
    </row>
    <row r="27" spans="1:14" ht="38" x14ac:dyDescent="0.3">
      <c r="A27" s="25">
        <v>440</v>
      </c>
      <c r="B27" s="16" t="s">
        <v>12</v>
      </c>
      <c r="C27" s="5">
        <f>JAN!C27+FEB!C27</f>
        <v>0</v>
      </c>
      <c r="D27" s="5">
        <f>JAN!D27+FEB!D27</f>
        <v>0</v>
      </c>
      <c r="E27" s="5">
        <f>JAN!E27+FEB!E27</f>
        <v>0</v>
      </c>
      <c r="F27" s="5">
        <f>JAN!F27+FEB!F27</f>
        <v>0</v>
      </c>
      <c r="G27" s="5">
        <f>JAN!G27+FEB!G27</f>
        <v>0</v>
      </c>
      <c r="H27" s="5">
        <f>JAN!H27+FEB!H27</f>
        <v>0</v>
      </c>
      <c r="I27" s="5">
        <f>JAN!I27+FEB!I27</f>
        <v>0</v>
      </c>
      <c r="J27" s="5">
        <f>JAN!J27+FEB!J27</f>
        <v>0</v>
      </c>
      <c r="K27" s="5">
        <f>JAN!K27+FEB!K27</f>
        <v>0</v>
      </c>
      <c r="L27" s="5">
        <f>JAN!L27+FEB!L27</f>
        <v>0</v>
      </c>
      <c r="M27" s="10">
        <f t="shared" si="1"/>
        <v>0</v>
      </c>
      <c r="N27" s="11">
        <f t="shared" si="0"/>
        <v>0</v>
      </c>
    </row>
    <row r="28" spans="1:14" ht="57" x14ac:dyDescent="0.3">
      <c r="A28" s="25">
        <v>450</v>
      </c>
      <c r="B28" s="16" t="s">
        <v>49</v>
      </c>
      <c r="C28" s="5">
        <f>JAN!C28+FEB!C28</f>
        <v>0</v>
      </c>
      <c r="D28" s="5">
        <f>JAN!D28+FEB!D28</f>
        <v>0</v>
      </c>
      <c r="E28" s="5">
        <f>JAN!E28+FEB!E28</f>
        <v>0</v>
      </c>
      <c r="F28" s="5">
        <f>JAN!F28+FEB!F28</f>
        <v>0</v>
      </c>
      <c r="G28" s="5">
        <f>JAN!G28+FEB!G28</f>
        <v>0</v>
      </c>
      <c r="H28" s="5">
        <f>JAN!H28+FEB!H28</f>
        <v>0</v>
      </c>
      <c r="I28" s="5">
        <f>JAN!I28+FEB!I28</f>
        <v>0</v>
      </c>
      <c r="J28" s="5">
        <f>JAN!J28+FEB!J28</f>
        <v>0</v>
      </c>
      <c r="K28" s="5">
        <f>JAN!K28+FEB!K28</f>
        <v>0</v>
      </c>
      <c r="L28" s="5">
        <f>JAN!L28+FEB!L28</f>
        <v>0</v>
      </c>
      <c r="M28" s="10">
        <f t="shared" si="1"/>
        <v>0</v>
      </c>
      <c r="N28" s="11">
        <f t="shared" si="0"/>
        <v>0</v>
      </c>
    </row>
    <row r="29" spans="1:14" ht="19" x14ac:dyDescent="0.3">
      <c r="A29" s="25">
        <v>455</v>
      </c>
      <c r="B29" s="16" t="s">
        <v>11</v>
      </c>
      <c r="C29" s="5">
        <f>JAN!C29+FEB!C29</f>
        <v>0</v>
      </c>
      <c r="D29" s="5">
        <f>JAN!D29+FEB!D29</f>
        <v>0</v>
      </c>
      <c r="E29" s="5">
        <f>JAN!E29+FEB!E29</f>
        <v>0</v>
      </c>
      <c r="F29" s="5">
        <f>JAN!F29+FEB!F29</f>
        <v>0</v>
      </c>
      <c r="G29" s="5">
        <f>JAN!G29+FEB!G29</f>
        <v>0</v>
      </c>
      <c r="H29" s="5">
        <f>JAN!H29+FEB!H29</f>
        <v>0</v>
      </c>
      <c r="I29" s="5">
        <f>JAN!I29+FEB!I29</f>
        <v>0</v>
      </c>
      <c r="J29" s="5">
        <f>JAN!J29+FEB!J29</f>
        <v>0</v>
      </c>
      <c r="K29" s="5">
        <f>JAN!K29+FEB!K29</f>
        <v>0</v>
      </c>
      <c r="L29" s="5">
        <f>JAN!L29+FEB!L29</f>
        <v>0</v>
      </c>
      <c r="M29" s="10">
        <f t="shared" si="1"/>
        <v>0</v>
      </c>
      <c r="N29" s="11">
        <f t="shared" si="0"/>
        <v>0</v>
      </c>
    </row>
    <row r="30" spans="1:14" ht="19" x14ac:dyDescent="0.3">
      <c r="A30" s="25">
        <v>460</v>
      </c>
      <c r="B30" s="16" t="s">
        <v>16</v>
      </c>
      <c r="C30" s="5">
        <f>JAN!C30+FEB!C30</f>
        <v>0</v>
      </c>
      <c r="D30" s="5">
        <f>JAN!D30+FEB!D30</f>
        <v>0</v>
      </c>
      <c r="E30" s="5">
        <f>JAN!E30+FEB!E30</f>
        <v>0</v>
      </c>
      <c r="F30" s="5">
        <f>JAN!F30+FEB!F30</f>
        <v>0</v>
      </c>
      <c r="G30" s="5">
        <f>JAN!G30+FEB!G30</f>
        <v>0</v>
      </c>
      <c r="H30" s="5">
        <f>JAN!H30+FEB!H30</f>
        <v>0</v>
      </c>
      <c r="I30" s="5">
        <f>JAN!I30+FEB!I30</f>
        <v>0</v>
      </c>
      <c r="J30" s="5">
        <f>JAN!J30+FEB!J30</f>
        <v>0</v>
      </c>
      <c r="K30" s="5">
        <f>JAN!K30+FEB!K30</f>
        <v>0</v>
      </c>
      <c r="L30" s="5">
        <f>JAN!L30+FEB!L30</f>
        <v>0</v>
      </c>
      <c r="M30" s="10">
        <f t="shared" si="1"/>
        <v>0</v>
      </c>
      <c r="N30" s="11">
        <f t="shared" si="0"/>
        <v>0</v>
      </c>
    </row>
    <row r="31" spans="1:14" ht="57" x14ac:dyDescent="0.3">
      <c r="A31" s="25">
        <v>465</v>
      </c>
      <c r="B31" s="16" t="s">
        <v>44</v>
      </c>
      <c r="C31" s="5">
        <f>JAN!C31+FEB!C31</f>
        <v>0</v>
      </c>
      <c r="D31" s="5">
        <f>JAN!D31+FEB!D31</f>
        <v>0</v>
      </c>
      <c r="E31" s="5">
        <f>JAN!E31+FEB!E31</f>
        <v>0</v>
      </c>
      <c r="F31" s="5">
        <f>JAN!F31+FEB!F31</f>
        <v>0</v>
      </c>
      <c r="G31" s="5">
        <f>JAN!G31+FEB!G31</f>
        <v>0</v>
      </c>
      <c r="H31" s="5">
        <f>JAN!H31+FEB!H31</f>
        <v>0</v>
      </c>
      <c r="I31" s="5">
        <f>JAN!I31+FEB!I31</f>
        <v>0</v>
      </c>
      <c r="J31" s="5">
        <f>JAN!J31+FEB!J31</f>
        <v>0</v>
      </c>
      <c r="K31" s="5">
        <f>JAN!K31+FEB!K31</f>
        <v>0</v>
      </c>
      <c r="L31" s="5">
        <f>JAN!L31+FEB!L31</f>
        <v>0</v>
      </c>
      <c r="M31" s="10">
        <f t="shared" si="1"/>
        <v>0</v>
      </c>
      <c r="N31" s="11">
        <f t="shared" si="0"/>
        <v>0</v>
      </c>
    </row>
    <row r="32" spans="1:14" ht="33.75" customHeight="1" x14ac:dyDescent="0.3">
      <c r="A32" s="25">
        <v>480</v>
      </c>
      <c r="B32" s="16" t="s">
        <v>10</v>
      </c>
      <c r="C32" s="5">
        <f>JAN!C32+FEB!C32</f>
        <v>0</v>
      </c>
      <c r="D32" s="5">
        <f>JAN!D32+FEB!D32</f>
        <v>46278</v>
      </c>
      <c r="E32" s="5">
        <f>JAN!E32+FEB!E32</f>
        <v>0</v>
      </c>
      <c r="F32" s="5">
        <f>JAN!F32+FEB!F32</f>
        <v>76359</v>
      </c>
      <c r="G32" s="5">
        <f>JAN!G32+FEB!G32</f>
        <v>0</v>
      </c>
      <c r="H32" s="5">
        <f>JAN!H32+FEB!H32</f>
        <v>0</v>
      </c>
      <c r="I32" s="5">
        <f>JAN!I32+FEB!I32</f>
        <v>0</v>
      </c>
      <c r="J32" s="5">
        <f>JAN!J32+FEB!J32</f>
        <v>0</v>
      </c>
      <c r="K32" s="5">
        <f>JAN!K32+FEB!K32</f>
        <v>0</v>
      </c>
      <c r="L32" s="5">
        <f>JAN!L32+FEB!L32</f>
        <v>0</v>
      </c>
      <c r="M32" s="10">
        <f t="shared" si="1"/>
        <v>122637</v>
      </c>
      <c r="N32" s="11">
        <f t="shared" si="0"/>
        <v>6.3083680640175219E-4</v>
      </c>
    </row>
    <row r="33" spans="1:17" ht="19" x14ac:dyDescent="0.3">
      <c r="A33" s="25">
        <v>485</v>
      </c>
      <c r="B33" s="16" t="s">
        <v>9</v>
      </c>
      <c r="C33" s="5">
        <f>JAN!C33+FEB!C33</f>
        <v>0</v>
      </c>
      <c r="D33" s="5">
        <f>JAN!D33+FEB!D33</f>
        <v>5781618</v>
      </c>
      <c r="E33" s="5">
        <f>JAN!E33+FEB!E33</f>
        <v>0</v>
      </c>
      <c r="F33" s="5">
        <f>JAN!F33+FEB!F33</f>
        <v>8289403</v>
      </c>
      <c r="G33" s="5">
        <f>JAN!G33+FEB!G33</f>
        <v>0</v>
      </c>
      <c r="H33" s="5">
        <f>JAN!H33+FEB!H33</f>
        <v>0</v>
      </c>
      <c r="I33" s="5">
        <f>JAN!I33+FEB!I33</f>
        <v>3106569</v>
      </c>
      <c r="J33" s="5">
        <f>JAN!J33+FEB!J33</f>
        <v>0</v>
      </c>
      <c r="K33" s="5">
        <f>JAN!K33+FEB!K33</f>
        <v>0</v>
      </c>
      <c r="L33" s="5">
        <f>JAN!L33+FEB!L33</f>
        <v>0</v>
      </c>
      <c r="M33" s="10">
        <f t="shared" si="1"/>
        <v>17177590</v>
      </c>
      <c r="N33" s="11">
        <f t="shared" si="0"/>
        <v>8.8360413393010886E-2</v>
      </c>
    </row>
    <row r="34" spans="1:17" ht="52.5" customHeight="1" x14ac:dyDescent="0.3">
      <c r="A34" s="25">
        <v>495</v>
      </c>
      <c r="B34" s="16" t="s">
        <v>8</v>
      </c>
      <c r="C34" s="5">
        <f>JAN!C34+FEB!C34</f>
        <v>0</v>
      </c>
      <c r="D34" s="5">
        <f>JAN!D34+FEB!D34</f>
        <v>0</v>
      </c>
      <c r="E34" s="5">
        <f>JAN!E34+FEB!E34</f>
        <v>0</v>
      </c>
      <c r="F34" s="5">
        <f>JAN!F34+FEB!F34</f>
        <v>0</v>
      </c>
      <c r="G34" s="5">
        <f>JAN!G34+FEB!G34</f>
        <v>0</v>
      </c>
      <c r="H34" s="5">
        <f>JAN!H34+FEB!H34</f>
        <v>0</v>
      </c>
      <c r="I34" s="5">
        <f>JAN!I34+FEB!I34</f>
        <v>0</v>
      </c>
      <c r="J34" s="5">
        <f>JAN!J34+FEB!J34</f>
        <v>0</v>
      </c>
      <c r="K34" s="5">
        <f>JAN!K34+FEB!K34</f>
        <v>0</v>
      </c>
      <c r="L34" s="5">
        <f>JAN!L34+FEB!L34</f>
        <v>0</v>
      </c>
      <c r="M34" s="10">
        <f t="shared" si="1"/>
        <v>0</v>
      </c>
      <c r="N34" s="11">
        <f t="shared" si="0"/>
        <v>0</v>
      </c>
    </row>
    <row r="35" spans="1:17" ht="76" x14ac:dyDescent="0.3">
      <c r="A35" s="25">
        <v>496</v>
      </c>
      <c r="B35" s="16" t="s">
        <v>48</v>
      </c>
      <c r="C35" s="5">
        <f>JAN!C35+FEB!C35</f>
        <v>0</v>
      </c>
      <c r="D35" s="5">
        <f>JAN!D35+FEB!D35</f>
        <v>0</v>
      </c>
      <c r="E35" s="5">
        <f>JAN!E35+FEB!E35</f>
        <v>0</v>
      </c>
      <c r="F35" s="5">
        <f>JAN!F35+FEB!F35</f>
        <v>0</v>
      </c>
      <c r="G35" s="5">
        <f>JAN!G35+FEB!G35</f>
        <v>0</v>
      </c>
      <c r="H35" s="5">
        <f>JAN!H35+FEB!H35</f>
        <v>0</v>
      </c>
      <c r="I35" s="5">
        <f>JAN!I35+FEB!I35</f>
        <v>0</v>
      </c>
      <c r="J35" s="5">
        <f>JAN!J35+FEB!J35</f>
        <v>0</v>
      </c>
      <c r="K35" s="5">
        <f>JAN!K35+FEB!K35</f>
        <v>0</v>
      </c>
      <c r="L35" s="5">
        <f>JAN!L35+FEB!L35</f>
        <v>0</v>
      </c>
      <c r="M35" s="10">
        <f t="shared" si="1"/>
        <v>0</v>
      </c>
      <c r="N35" s="11">
        <f t="shared" si="0"/>
        <v>0</v>
      </c>
    </row>
    <row r="36" spans="1:17" ht="38" x14ac:dyDescent="0.3">
      <c r="A36" s="25">
        <v>498</v>
      </c>
      <c r="B36" s="16" t="s">
        <v>45</v>
      </c>
      <c r="C36" s="5">
        <f>JAN!C36+FEB!C36</f>
        <v>0</v>
      </c>
      <c r="D36" s="5">
        <f>JAN!D36+FEB!D36</f>
        <v>385943</v>
      </c>
      <c r="E36" s="5">
        <f>JAN!E36+FEB!E36</f>
        <v>0</v>
      </c>
      <c r="F36" s="5">
        <f>JAN!F36+FEB!F36</f>
        <v>347349</v>
      </c>
      <c r="G36" s="5">
        <f>JAN!G36+FEB!G36</f>
        <v>0</v>
      </c>
      <c r="H36" s="5">
        <f>JAN!H36+FEB!H36</f>
        <v>0</v>
      </c>
      <c r="I36" s="5">
        <f>JAN!I36+FEB!I36</f>
        <v>0</v>
      </c>
      <c r="J36" s="5">
        <f>JAN!J36+FEB!J36</f>
        <v>0</v>
      </c>
      <c r="K36" s="5">
        <f>JAN!K36+FEB!K36</f>
        <v>0</v>
      </c>
      <c r="L36" s="5">
        <f>JAN!L36+FEB!L36</f>
        <v>0</v>
      </c>
      <c r="M36" s="10">
        <f t="shared" si="1"/>
        <v>733292</v>
      </c>
      <c r="N36" s="11">
        <f t="shared" si="0"/>
        <v>3.7720066818330007E-3</v>
      </c>
    </row>
    <row r="37" spans="1:17" ht="57" x14ac:dyDescent="0.3">
      <c r="A37" s="27" t="s">
        <v>7</v>
      </c>
      <c r="B37" s="19" t="s">
        <v>6</v>
      </c>
      <c r="C37" s="5">
        <f>JAN!C37+FEB!C37</f>
        <v>0</v>
      </c>
      <c r="D37" s="5">
        <f>JAN!D37+FEB!D37</f>
        <v>757737</v>
      </c>
      <c r="E37" s="5">
        <f>JAN!E37+FEB!E37</f>
        <v>0</v>
      </c>
      <c r="F37" s="5">
        <f>JAN!F37+FEB!F37</f>
        <v>0</v>
      </c>
      <c r="G37" s="5">
        <f>JAN!G37+FEB!G37</f>
        <v>0</v>
      </c>
      <c r="H37" s="5">
        <f>JAN!H37+FEB!H37</f>
        <v>0</v>
      </c>
      <c r="I37" s="5">
        <f>JAN!I37+FEB!I37</f>
        <v>0</v>
      </c>
      <c r="J37" s="5">
        <f>JAN!J37+FEB!J37</f>
        <v>43003</v>
      </c>
      <c r="K37" s="5">
        <f>JAN!K37+FEB!K37</f>
        <v>8144</v>
      </c>
      <c r="L37" s="5">
        <f>JAN!L37+FEB!L37</f>
        <v>0</v>
      </c>
      <c r="M37" s="30">
        <f>SUM(C37:L37)</f>
        <v>808884</v>
      </c>
      <c r="N37" s="11">
        <f t="shared" si="0"/>
        <v>4.1608470470532949E-3</v>
      </c>
      <c r="P37" s="3"/>
    </row>
    <row r="38" spans="1:17" ht="19" x14ac:dyDescent="0.3">
      <c r="A38" s="28"/>
      <c r="B38" s="16" t="s">
        <v>50</v>
      </c>
      <c r="C38" s="5">
        <f>JAN!C38+FEB!C38</f>
        <v>0</v>
      </c>
      <c r="D38" s="5">
        <f>JAN!D38+FEB!D38</f>
        <v>0</v>
      </c>
      <c r="E38" s="5">
        <f>JAN!E38+FEB!E38</f>
        <v>0</v>
      </c>
      <c r="F38" s="5">
        <f>JAN!F38+FEB!F38</f>
        <v>0</v>
      </c>
      <c r="G38" s="5">
        <f>JAN!G38+FEB!G38</f>
        <v>0</v>
      </c>
      <c r="H38" s="5">
        <f>JAN!H38+FEB!H38</f>
        <v>0</v>
      </c>
      <c r="I38" s="5">
        <f>JAN!I38+FEB!I38</f>
        <v>0</v>
      </c>
      <c r="J38" s="5">
        <f>JAN!J38+FEB!J38</f>
        <v>6536256</v>
      </c>
      <c r="K38" s="5">
        <f>JAN!K38+FEB!K38</f>
        <v>1307659</v>
      </c>
      <c r="L38" s="5">
        <f>JAN!L38+FEB!L38</f>
        <v>0</v>
      </c>
      <c r="M38" s="47">
        <f>SUM(C38:L38)</f>
        <v>7843915</v>
      </c>
      <c r="N38" s="11">
        <f t="shared" si="0"/>
        <v>4.0348592091186186E-2</v>
      </c>
      <c r="P38" s="3"/>
    </row>
    <row r="39" spans="1:17" ht="25.5" customHeight="1" thickBot="1" x14ac:dyDescent="0.35">
      <c r="A39" s="28"/>
      <c r="B39" s="19" t="s">
        <v>5</v>
      </c>
      <c r="C39" s="59">
        <f>JAN!C39+FEB!C39</f>
        <v>0</v>
      </c>
      <c r="D39" s="59">
        <f>JAN!D39+FEB!D39</f>
        <v>0</v>
      </c>
      <c r="E39" s="59">
        <f>JAN!E39+FEB!E39</f>
        <v>0</v>
      </c>
      <c r="F39" s="59">
        <f>JAN!F39+FEB!F39</f>
        <v>0</v>
      </c>
      <c r="G39" s="59">
        <f>JAN!G39+FEB!G39</f>
        <v>0</v>
      </c>
      <c r="H39" s="59">
        <f>JAN!H39+FEB!H39</f>
        <v>0</v>
      </c>
      <c r="I39" s="59">
        <f>JAN!I39+FEB!I39</f>
        <v>0</v>
      </c>
      <c r="J39" s="59">
        <f>JAN!J39+FEB!J39</f>
        <v>0</v>
      </c>
      <c r="K39" s="59">
        <f>JAN!K39+FEB!K39</f>
        <v>0</v>
      </c>
      <c r="L39" s="59">
        <f>JAN!L39+FEB!L39</f>
        <v>0</v>
      </c>
      <c r="M39" s="58">
        <f>SUM(C39:L39)</f>
        <v>0</v>
      </c>
      <c r="N39" s="60">
        <f t="shared" si="0"/>
        <v>0</v>
      </c>
      <c r="P39" s="2"/>
      <c r="Q39" s="3"/>
    </row>
    <row r="40" spans="1:17" s="31" customFormat="1" ht="21" thickTop="1" thickBot="1" x14ac:dyDescent="0.35">
      <c r="A40" s="114" t="s">
        <v>4</v>
      </c>
      <c r="B40" s="115"/>
      <c r="C40" s="41">
        <f>SUM(C4:C39)</f>
        <v>725401</v>
      </c>
      <c r="D40" s="41">
        <f>SUM(D4:D39)</f>
        <v>72252101</v>
      </c>
      <c r="E40" s="41">
        <f t="shared" ref="E40:M40" si="2">SUM(E4:E39)</f>
        <v>1196911</v>
      </c>
      <c r="F40" s="41">
        <f t="shared" si="2"/>
        <v>92247158</v>
      </c>
      <c r="G40" s="41">
        <f>SUM(G4:G39)</f>
        <v>6925945</v>
      </c>
      <c r="H40" s="41">
        <f t="shared" si="2"/>
        <v>5.32</v>
      </c>
      <c r="I40" s="41">
        <f t="shared" si="2"/>
        <v>7702061</v>
      </c>
      <c r="J40" s="41">
        <f t="shared" si="2"/>
        <v>11047647</v>
      </c>
      <c r="K40" s="41">
        <f t="shared" si="2"/>
        <v>2211456</v>
      </c>
      <c r="L40" s="41">
        <f t="shared" si="2"/>
        <v>95000</v>
      </c>
      <c r="M40" s="41">
        <f t="shared" si="2"/>
        <v>194403685.31999999</v>
      </c>
      <c r="N40" s="51">
        <f t="shared" si="0"/>
        <v>1</v>
      </c>
    </row>
    <row r="41" spans="1:17" ht="6" customHeight="1" thickBot="1" x14ac:dyDescent="0.3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22"/>
      <c r="P41" s="3"/>
    </row>
    <row r="42" spans="1:17" ht="22.5" customHeight="1" thickTop="1" thickBot="1" x14ac:dyDescent="0.35">
      <c r="A42" s="116" t="s">
        <v>3</v>
      </c>
      <c r="B42" s="117"/>
      <c r="C42" s="38">
        <f>JAN!C42+FEB!C42</f>
        <v>79994928.087058872</v>
      </c>
      <c r="D42" s="38">
        <f>JAN!D42+FEB!D42</f>
        <v>199788282.43637654</v>
      </c>
      <c r="E42" s="38">
        <f>JAN!E42+FEB!E42</f>
        <v>121407603.11345313</v>
      </c>
      <c r="F42" s="38">
        <f>JAN!F42+FEB!F42</f>
        <v>135566564.42202273</v>
      </c>
      <c r="G42" s="38">
        <f>JAN!G42+FEB!G42</f>
        <v>40308592.366942927</v>
      </c>
      <c r="H42" s="38">
        <f>JAN!H42+FEB!H42</f>
        <v>4655633.9814522136</v>
      </c>
      <c r="I42" s="38">
        <f>JAN!I42+FEB!I42</f>
        <v>54071790.725562327</v>
      </c>
      <c r="J42" s="38">
        <f>JAN!J42+FEB!J42</f>
        <v>0</v>
      </c>
      <c r="K42" s="38">
        <f>JAN!K42+FEB!K42</f>
        <v>0</v>
      </c>
      <c r="L42" s="38">
        <f>JAN!L42+FEB!L42</f>
        <v>8550648.0837346092</v>
      </c>
      <c r="M42" s="39">
        <f>JAN!M42+FEB!M42</f>
        <v>661766151.70856047</v>
      </c>
      <c r="N42" s="37"/>
    </row>
    <row r="43" spans="1:17" s="31" customFormat="1" ht="21" thickTop="1" thickBot="1" x14ac:dyDescent="0.35">
      <c r="A43" s="118" t="s">
        <v>2</v>
      </c>
      <c r="B43" s="119"/>
      <c r="C43" s="43">
        <f>C40/C42</f>
        <v>9.0680874068733777E-3</v>
      </c>
      <c r="D43" s="43">
        <f t="shared" ref="D43:L43" si="3">D40/D42</f>
        <v>0.36164333623023664</v>
      </c>
      <c r="E43" s="43">
        <f t="shared" si="3"/>
        <v>9.8586165059325742E-3</v>
      </c>
      <c r="F43" s="43">
        <f>F40/F42</f>
        <v>0.68045655942738115</v>
      </c>
      <c r="G43" s="43">
        <f t="shared" si="3"/>
        <v>0.17182304301154327</v>
      </c>
      <c r="H43" s="43">
        <f t="shared" si="3"/>
        <v>1.1427015141642544E-6</v>
      </c>
      <c r="I43" s="43">
        <f t="shared" si="3"/>
        <v>0.1424413894315297</v>
      </c>
      <c r="J43" s="43" t="e">
        <f t="shared" si="3"/>
        <v>#DIV/0!</v>
      </c>
      <c r="K43" s="43" t="e">
        <f t="shared" si="3"/>
        <v>#DIV/0!</v>
      </c>
      <c r="L43" s="43">
        <f t="shared" si="3"/>
        <v>1.1110268960865418E-2</v>
      </c>
      <c r="M43" s="43">
        <f>M40/M42</f>
        <v>0.29376492710919838</v>
      </c>
      <c r="N43" s="44"/>
    </row>
    <row r="45" spans="1:17" x14ac:dyDescent="0.2">
      <c r="D45" s="2"/>
      <c r="M45" s="2"/>
    </row>
    <row r="46" spans="1:17" x14ac:dyDescent="0.2">
      <c r="D46" s="3"/>
      <c r="M46" s="3"/>
    </row>
    <row r="47" spans="1:17" x14ac:dyDescent="0.2">
      <c r="M47" s="2"/>
    </row>
    <row r="50" spans="13:13" x14ac:dyDescent="0.2">
      <c r="M50" s="3"/>
    </row>
  </sheetData>
  <mergeCells count="9">
    <mergeCell ref="A40:B40"/>
    <mergeCell ref="A42:B42"/>
    <mergeCell ref="A43:B43"/>
    <mergeCell ref="A1:N1"/>
    <mergeCell ref="A2:A3"/>
    <mergeCell ref="B2:B3"/>
    <mergeCell ref="C2:L2"/>
    <mergeCell ref="M2:M3"/>
    <mergeCell ref="N2:N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18" zoomScale="190" zoomScaleNormal="190" workbookViewId="0">
      <pane xSplit="1" ySplit="4" topLeftCell="B22" activePane="topRight" state="frozen"/>
      <selection activeCell="A18" sqref="A18"/>
      <selection pane="topRight" activeCell="B19" sqref="B19"/>
      <selection pane="bottomLeft" activeCell="A22" sqref="A22"/>
      <selection pane="bottomRight"/>
    </sheetView>
  </sheetViews>
  <sheetFormatPr baseColWidth="10" defaultColWidth="8.83203125" defaultRowHeight="14" x14ac:dyDescent="0.2"/>
  <cols>
    <col min="1" max="1" width="11.83203125" style="29" customWidth="1"/>
    <col min="2" max="2" width="25.5" style="1" customWidth="1"/>
    <col min="3" max="3" width="15.5" style="2" customWidth="1"/>
    <col min="4" max="4" width="19.5" style="1" customWidth="1"/>
    <col min="5" max="5" width="15.33203125" style="1" customWidth="1"/>
    <col min="6" max="6" width="20" style="1" customWidth="1"/>
    <col min="7" max="7" width="20.6640625" style="1" customWidth="1"/>
    <col min="8" max="8" width="18.1640625" style="1" customWidth="1"/>
    <col min="9" max="9" width="18.83203125" style="1" customWidth="1"/>
    <col min="10" max="11" width="17.33203125" style="1" customWidth="1"/>
    <col min="12" max="12" width="15.33203125" style="1" bestFit="1" customWidth="1"/>
    <col min="13" max="13" width="16.83203125" style="1" bestFit="1" customWidth="1"/>
    <col min="14" max="14" width="16.33203125" style="1" customWidth="1"/>
    <col min="15" max="15" width="9.1640625" style="1" customWidth="1"/>
    <col min="16" max="17" width="14.5" style="1" bestFit="1" customWidth="1"/>
    <col min="18" max="16384" width="8.83203125" style="1"/>
  </cols>
  <sheetData>
    <row r="1" spans="1:14" ht="27" thickBot="1" x14ac:dyDescent="0.4">
      <c r="A1" s="131" t="s">
        <v>63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20" thickBot="1" x14ac:dyDescent="0.35">
      <c r="A2" s="121" t="s">
        <v>36</v>
      </c>
      <c r="B2" s="123" t="s">
        <v>35</v>
      </c>
      <c r="C2" s="125" t="s">
        <v>34</v>
      </c>
      <c r="D2" s="126"/>
      <c r="E2" s="126"/>
      <c r="F2" s="126"/>
      <c r="G2" s="126"/>
      <c r="H2" s="126"/>
      <c r="I2" s="126"/>
      <c r="J2" s="126"/>
      <c r="K2" s="126"/>
      <c r="L2" s="126"/>
      <c r="M2" s="127" t="s">
        <v>4</v>
      </c>
      <c r="N2" s="129" t="s">
        <v>30</v>
      </c>
    </row>
    <row r="3" spans="1:14" s="57" customFormat="1" ht="58.5" customHeight="1" thickTop="1" thickBot="1" x14ac:dyDescent="0.35">
      <c r="A3" s="122"/>
      <c r="B3" s="124"/>
      <c r="C3" s="54" t="s">
        <v>1</v>
      </c>
      <c r="D3" s="55" t="s">
        <v>0</v>
      </c>
      <c r="E3" s="55" t="s">
        <v>37</v>
      </c>
      <c r="F3" s="55" t="s">
        <v>38</v>
      </c>
      <c r="G3" s="55" t="s">
        <v>46</v>
      </c>
      <c r="H3" s="55" t="s">
        <v>33</v>
      </c>
      <c r="I3" s="56" t="s">
        <v>32</v>
      </c>
      <c r="J3" s="55" t="s">
        <v>31</v>
      </c>
      <c r="K3" s="56" t="s">
        <v>52</v>
      </c>
      <c r="L3" s="56" t="s">
        <v>51</v>
      </c>
      <c r="M3" s="128"/>
      <c r="N3" s="130"/>
    </row>
    <row r="4" spans="1:14" ht="24.75" customHeight="1" x14ac:dyDescent="0.3">
      <c r="A4" s="24">
        <v>110</v>
      </c>
      <c r="B4" s="4" t="s">
        <v>29</v>
      </c>
      <c r="C4" s="5">
        <v>0</v>
      </c>
      <c r="D4" s="6">
        <v>76188</v>
      </c>
      <c r="E4" s="6">
        <v>0</v>
      </c>
      <c r="F4" s="7">
        <v>73479</v>
      </c>
      <c r="G4" s="8">
        <v>0</v>
      </c>
      <c r="H4" s="8">
        <v>0</v>
      </c>
      <c r="I4" s="13">
        <v>0</v>
      </c>
      <c r="J4" s="8">
        <v>0</v>
      </c>
      <c r="K4" s="9">
        <v>842</v>
      </c>
      <c r="L4" s="9">
        <v>0</v>
      </c>
      <c r="M4" s="10">
        <f>SUM(C4:L4)</f>
        <v>150509</v>
      </c>
      <c r="N4" s="11">
        <f t="shared" ref="N4:N29" si="0">M4/$M$40</f>
        <v>1.6919198870585983E-3</v>
      </c>
    </row>
    <row r="5" spans="1:14" ht="24.75" customHeight="1" x14ac:dyDescent="0.3">
      <c r="A5" s="25">
        <v>111</v>
      </c>
      <c r="B5" s="12" t="s">
        <v>28</v>
      </c>
      <c r="C5" s="13">
        <v>1017000</v>
      </c>
      <c r="D5" s="14">
        <v>4906711</v>
      </c>
      <c r="E5" s="6">
        <v>1678050</v>
      </c>
      <c r="F5" s="13">
        <v>10354358</v>
      </c>
      <c r="G5" s="13">
        <v>1470898</v>
      </c>
      <c r="H5" s="8">
        <v>0</v>
      </c>
      <c r="I5" s="13">
        <v>7408</v>
      </c>
      <c r="J5" s="13">
        <v>948970</v>
      </c>
      <c r="K5" s="48">
        <v>189815</v>
      </c>
      <c r="L5" s="9">
        <v>0</v>
      </c>
      <c r="M5" s="10">
        <f t="shared" ref="M5:M39" si="1">SUM(C5:L5)</f>
        <v>20573210</v>
      </c>
      <c r="N5" s="11">
        <f t="shared" si="0"/>
        <v>0.23127004457961201</v>
      </c>
    </row>
    <row r="6" spans="1:14" ht="38" x14ac:dyDescent="0.3">
      <c r="A6" s="25">
        <v>112</v>
      </c>
      <c r="B6" s="12" t="s">
        <v>27</v>
      </c>
      <c r="C6" s="13">
        <v>0</v>
      </c>
      <c r="D6" s="13">
        <v>0</v>
      </c>
      <c r="E6" s="6">
        <v>0</v>
      </c>
      <c r="F6" s="15">
        <v>0</v>
      </c>
      <c r="G6" s="13">
        <v>0</v>
      </c>
      <c r="H6" s="8">
        <v>0</v>
      </c>
      <c r="I6" s="13">
        <v>0</v>
      </c>
      <c r="J6" s="13">
        <v>0</v>
      </c>
      <c r="K6" s="48">
        <v>0</v>
      </c>
      <c r="L6" s="9">
        <v>0</v>
      </c>
      <c r="M6" s="10">
        <f t="shared" si="1"/>
        <v>0</v>
      </c>
      <c r="N6" s="11">
        <f t="shared" si="0"/>
        <v>0</v>
      </c>
    </row>
    <row r="7" spans="1:14" ht="38" x14ac:dyDescent="0.3">
      <c r="A7" s="25">
        <v>113</v>
      </c>
      <c r="B7" s="12" t="s">
        <v>26</v>
      </c>
      <c r="C7" s="13">
        <v>0</v>
      </c>
      <c r="D7" s="13">
        <v>0</v>
      </c>
      <c r="E7" s="6">
        <v>0</v>
      </c>
      <c r="F7" s="13">
        <v>0</v>
      </c>
      <c r="G7" s="13">
        <v>0</v>
      </c>
      <c r="H7" s="8">
        <v>0</v>
      </c>
      <c r="I7" s="13">
        <v>0</v>
      </c>
      <c r="J7" s="13">
        <v>0</v>
      </c>
      <c r="K7" s="48">
        <v>0</v>
      </c>
      <c r="L7" s="9">
        <v>0</v>
      </c>
      <c r="M7" s="10">
        <f t="shared" si="1"/>
        <v>0</v>
      </c>
      <c r="N7" s="11">
        <f t="shared" si="0"/>
        <v>0</v>
      </c>
    </row>
    <row r="8" spans="1:14" ht="27" customHeight="1" x14ac:dyDescent="0.3">
      <c r="A8" s="25">
        <v>140</v>
      </c>
      <c r="B8" s="12" t="s">
        <v>25</v>
      </c>
      <c r="C8" s="13">
        <v>0</v>
      </c>
      <c r="D8" s="13">
        <v>1423105</v>
      </c>
      <c r="E8" s="6">
        <v>0</v>
      </c>
      <c r="F8" s="13">
        <v>886669</v>
      </c>
      <c r="G8" s="13">
        <v>110730</v>
      </c>
      <c r="H8" s="8">
        <v>0</v>
      </c>
      <c r="I8" s="13">
        <v>546103</v>
      </c>
      <c r="J8" s="13">
        <v>71440</v>
      </c>
      <c r="K8" s="48">
        <v>14292</v>
      </c>
      <c r="L8" s="9">
        <v>1000</v>
      </c>
      <c r="M8" s="10">
        <f t="shared" si="1"/>
        <v>3053339</v>
      </c>
      <c r="N8" s="11">
        <f t="shared" si="0"/>
        <v>3.4323561886874625E-2</v>
      </c>
    </row>
    <row r="9" spans="1:14" ht="37.5" customHeight="1" x14ac:dyDescent="0.3">
      <c r="A9" s="25">
        <v>300</v>
      </c>
      <c r="B9" s="16" t="s">
        <v>24</v>
      </c>
      <c r="C9" s="13">
        <v>0</v>
      </c>
      <c r="D9" s="13">
        <v>0</v>
      </c>
      <c r="E9" s="6">
        <v>0</v>
      </c>
      <c r="F9" s="13">
        <v>0</v>
      </c>
      <c r="G9" s="13">
        <v>0</v>
      </c>
      <c r="H9" s="8">
        <v>0</v>
      </c>
      <c r="I9" s="13">
        <v>0</v>
      </c>
      <c r="J9" s="13">
        <v>0</v>
      </c>
      <c r="K9" s="48">
        <v>0</v>
      </c>
      <c r="L9" s="9">
        <v>0</v>
      </c>
      <c r="M9" s="10">
        <f t="shared" si="1"/>
        <v>0</v>
      </c>
      <c r="N9" s="11">
        <f t="shared" si="0"/>
        <v>0</v>
      </c>
    </row>
    <row r="10" spans="1:14" ht="38" x14ac:dyDescent="0.3">
      <c r="A10" s="25">
        <v>310</v>
      </c>
      <c r="B10" s="12" t="s">
        <v>23</v>
      </c>
      <c r="C10" s="13">
        <v>0</v>
      </c>
      <c r="D10" s="13">
        <v>5029286</v>
      </c>
      <c r="E10" s="6">
        <v>0</v>
      </c>
      <c r="F10" s="13">
        <v>10253607</v>
      </c>
      <c r="G10" s="13">
        <v>891554</v>
      </c>
      <c r="H10" s="8">
        <v>0</v>
      </c>
      <c r="I10" s="13">
        <v>791992</v>
      </c>
      <c r="J10" s="13">
        <v>642395</v>
      </c>
      <c r="K10" s="48">
        <v>128497</v>
      </c>
      <c r="L10" s="9">
        <v>0</v>
      </c>
      <c r="M10" s="10">
        <f t="shared" si="1"/>
        <v>17737331</v>
      </c>
      <c r="N10" s="11">
        <f t="shared" si="0"/>
        <v>0.1993910202196611</v>
      </c>
    </row>
    <row r="11" spans="1:14" ht="33" customHeight="1" x14ac:dyDescent="0.3">
      <c r="A11" s="25">
        <v>320</v>
      </c>
      <c r="B11" s="12" t="s">
        <v>61</v>
      </c>
      <c r="C11" s="13">
        <v>1735117</v>
      </c>
      <c r="D11" s="13">
        <v>5711174</v>
      </c>
      <c r="E11" s="6">
        <v>2862943</v>
      </c>
      <c r="F11" s="13">
        <v>7386639</v>
      </c>
      <c r="G11" s="13">
        <v>0</v>
      </c>
      <c r="H11" s="8">
        <v>0</v>
      </c>
      <c r="I11" s="13">
        <v>0</v>
      </c>
      <c r="J11" s="17">
        <v>0</v>
      </c>
      <c r="K11" s="49">
        <v>0</v>
      </c>
      <c r="L11" s="9">
        <v>0</v>
      </c>
      <c r="M11" s="10">
        <f t="shared" si="1"/>
        <v>17695873</v>
      </c>
      <c r="N11" s="11">
        <f t="shared" si="0"/>
        <v>0.19892497755990204</v>
      </c>
    </row>
    <row r="12" spans="1:14" ht="38" x14ac:dyDescent="0.3">
      <c r="A12" s="25">
        <v>321</v>
      </c>
      <c r="B12" s="12" t="s">
        <v>21</v>
      </c>
      <c r="C12" s="13">
        <v>0</v>
      </c>
      <c r="D12" s="13">
        <v>2845000</v>
      </c>
      <c r="E12" s="6">
        <v>0</v>
      </c>
      <c r="F12" s="13">
        <v>8607844</v>
      </c>
      <c r="G12" s="13">
        <v>0</v>
      </c>
      <c r="H12" s="8">
        <v>0</v>
      </c>
      <c r="I12" s="13">
        <v>0</v>
      </c>
      <c r="J12" s="13">
        <v>0</v>
      </c>
      <c r="K12" s="48">
        <v>0</v>
      </c>
      <c r="L12" s="9">
        <v>0</v>
      </c>
      <c r="M12" s="10">
        <f t="shared" si="1"/>
        <v>11452844</v>
      </c>
      <c r="N12" s="11">
        <f t="shared" si="0"/>
        <v>0.12874508851284472</v>
      </c>
    </row>
    <row r="13" spans="1:14" ht="39" customHeight="1" x14ac:dyDescent="0.3">
      <c r="A13" s="25">
        <v>322</v>
      </c>
      <c r="B13" s="12" t="s">
        <v>20</v>
      </c>
      <c r="C13" s="13">
        <v>0</v>
      </c>
      <c r="D13" s="13">
        <v>0</v>
      </c>
      <c r="E13" s="6">
        <v>0</v>
      </c>
      <c r="F13" s="13">
        <v>55330</v>
      </c>
      <c r="G13" s="13">
        <v>0</v>
      </c>
      <c r="H13" s="8">
        <v>0</v>
      </c>
      <c r="I13" s="13">
        <v>0</v>
      </c>
      <c r="J13" s="13">
        <v>0</v>
      </c>
      <c r="K13" s="48">
        <v>0</v>
      </c>
      <c r="L13" s="9">
        <v>0</v>
      </c>
      <c r="M13" s="10">
        <f t="shared" si="1"/>
        <v>55330</v>
      </c>
      <c r="N13" s="11">
        <f t="shared" si="0"/>
        <v>6.2198225588471281E-4</v>
      </c>
    </row>
    <row r="14" spans="1:14" ht="38" x14ac:dyDescent="0.3">
      <c r="A14" s="25">
        <v>325</v>
      </c>
      <c r="B14" s="12" t="s">
        <v>39</v>
      </c>
      <c r="C14" s="13">
        <v>0</v>
      </c>
      <c r="D14" s="13">
        <v>97195</v>
      </c>
      <c r="E14" s="6">
        <v>0</v>
      </c>
      <c r="F14" s="13">
        <v>120869</v>
      </c>
      <c r="G14" s="13">
        <v>0</v>
      </c>
      <c r="H14" s="8">
        <v>2.66</v>
      </c>
      <c r="I14" s="13">
        <v>222620</v>
      </c>
      <c r="J14" s="13">
        <v>0</v>
      </c>
      <c r="K14" s="48">
        <v>0</v>
      </c>
      <c r="L14" s="9">
        <v>0</v>
      </c>
      <c r="M14" s="10">
        <f t="shared" si="1"/>
        <v>440686.66000000003</v>
      </c>
      <c r="N14" s="11">
        <f t="shared" si="0"/>
        <v>4.9538999263527821E-3</v>
      </c>
    </row>
    <row r="15" spans="1:14" ht="33" customHeight="1" x14ac:dyDescent="0.3">
      <c r="A15" s="25">
        <v>330</v>
      </c>
      <c r="B15" s="16" t="s">
        <v>19</v>
      </c>
      <c r="C15" s="13">
        <v>0</v>
      </c>
      <c r="D15" s="13">
        <v>9110826</v>
      </c>
      <c r="E15" s="6">
        <v>0</v>
      </c>
      <c r="F15" s="13">
        <v>0</v>
      </c>
      <c r="G15" s="13">
        <v>0</v>
      </c>
      <c r="H15" s="8">
        <v>0</v>
      </c>
      <c r="I15" s="13">
        <v>0</v>
      </c>
      <c r="J15" s="13">
        <v>0</v>
      </c>
      <c r="K15" s="48">
        <v>0</v>
      </c>
      <c r="L15" s="9">
        <v>0</v>
      </c>
      <c r="M15" s="10">
        <f t="shared" si="1"/>
        <v>9110826</v>
      </c>
      <c r="N15" s="11">
        <f t="shared" si="0"/>
        <v>0.10241771387046981</v>
      </c>
    </row>
    <row r="16" spans="1:14" ht="38" x14ac:dyDescent="0.3">
      <c r="A16" s="25">
        <v>331</v>
      </c>
      <c r="B16" s="16" t="s">
        <v>42</v>
      </c>
      <c r="C16" s="13">
        <v>0</v>
      </c>
      <c r="D16" s="13">
        <v>0</v>
      </c>
      <c r="E16" s="6">
        <v>0</v>
      </c>
      <c r="F16" s="13">
        <v>0</v>
      </c>
      <c r="G16" s="13">
        <v>0</v>
      </c>
      <c r="H16" s="8">
        <v>0</v>
      </c>
      <c r="I16" s="13">
        <v>0</v>
      </c>
      <c r="J16" s="13">
        <v>0</v>
      </c>
      <c r="K16" s="48">
        <v>0</v>
      </c>
      <c r="L16" s="9">
        <v>0</v>
      </c>
      <c r="M16" s="10">
        <f t="shared" si="1"/>
        <v>0</v>
      </c>
      <c r="N16" s="11">
        <f t="shared" si="0"/>
        <v>0</v>
      </c>
    </row>
    <row r="17" spans="1:14" ht="28.5" customHeight="1" x14ac:dyDescent="0.3">
      <c r="A17" s="25">
        <v>340</v>
      </c>
      <c r="B17" s="16" t="s">
        <v>18</v>
      </c>
      <c r="C17" s="13">
        <v>0</v>
      </c>
      <c r="D17" s="13">
        <v>88578</v>
      </c>
      <c r="E17" s="6">
        <v>0</v>
      </c>
      <c r="F17" s="18">
        <v>125381</v>
      </c>
      <c r="G17" s="13">
        <v>0</v>
      </c>
      <c r="H17" s="8">
        <v>0</v>
      </c>
      <c r="I17" s="13">
        <v>17929</v>
      </c>
      <c r="J17" s="13">
        <v>0</v>
      </c>
      <c r="K17" s="48">
        <v>0</v>
      </c>
      <c r="L17" s="9">
        <v>0</v>
      </c>
      <c r="M17" s="10">
        <f t="shared" si="1"/>
        <v>231888</v>
      </c>
      <c r="N17" s="11">
        <f t="shared" si="0"/>
        <v>2.6067272971732206E-3</v>
      </c>
    </row>
    <row r="18" spans="1:14" ht="38" x14ac:dyDescent="0.3">
      <c r="A18" s="25">
        <v>350</v>
      </c>
      <c r="B18" s="16" t="s">
        <v>17</v>
      </c>
      <c r="C18" s="13">
        <v>0</v>
      </c>
      <c r="D18" s="13">
        <v>0</v>
      </c>
      <c r="E18" s="6">
        <v>0</v>
      </c>
      <c r="F18" s="18">
        <v>0</v>
      </c>
      <c r="G18" s="13">
        <v>0</v>
      </c>
      <c r="H18" s="8">
        <v>0</v>
      </c>
      <c r="I18" s="13">
        <v>0</v>
      </c>
      <c r="J18" s="13">
        <v>0</v>
      </c>
      <c r="K18" s="48">
        <v>0</v>
      </c>
      <c r="L18" s="9">
        <v>0</v>
      </c>
      <c r="M18" s="10">
        <f t="shared" si="1"/>
        <v>0</v>
      </c>
      <c r="N18" s="11">
        <f t="shared" si="0"/>
        <v>0</v>
      </c>
    </row>
    <row r="19" spans="1:14" ht="57" x14ac:dyDescent="0.3">
      <c r="A19" s="25">
        <v>360</v>
      </c>
      <c r="B19" s="16" t="s">
        <v>83</v>
      </c>
      <c r="C19" s="13">
        <v>0</v>
      </c>
      <c r="D19" s="13">
        <v>0</v>
      </c>
      <c r="E19" s="6">
        <v>0</v>
      </c>
      <c r="F19" s="18">
        <v>0</v>
      </c>
      <c r="G19" s="13">
        <v>0</v>
      </c>
      <c r="H19" s="8">
        <v>0</v>
      </c>
      <c r="I19" s="13">
        <v>0</v>
      </c>
      <c r="J19" s="13">
        <v>0</v>
      </c>
      <c r="K19" s="48">
        <v>0</v>
      </c>
      <c r="L19" s="9">
        <v>0</v>
      </c>
      <c r="M19" s="10">
        <f t="shared" si="1"/>
        <v>0</v>
      </c>
      <c r="N19" s="11">
        <f t="shared" si="0"/>
        <v>0</v>
      </c>
    </row>
    <row r="20" spans="1:14" ht="38" x14ac:dyDescent="0.3">
      <c r="A20" s="25">
        <v>370</v>
      </c>
      <c r="B20" s="16" t="s">
        <v>15</v>
      </c>
      <c r="C20" s="13">
        <v>0</v>
      </c>
      <c r="D20" s="13">
        <v>0</v>
      </c>
      <c r="E20" s="6">
        <v>0</v>
      </c>
      <c r="F20" s="18">
        <v>0</v>
      </c>
      <c r="G20" s="13">
        <v>0</v>
      </c>
      <c r="H20" s="8">
        <v>0</v>
      </c>
      <c r="I20" s="13">
        <v>0</v>
      </c>
      <c r="J20" s="13">
        <v>0</v>
      </c>
      <c r="K20" s="48">
        <v>0</v>
      </c>
      <c r="L20" s="9">
        <v>0</v>
      </c>
      <c r="M20" s="10">
        <f t="shared" si="1"/>
        <v>0</v>
      </c>
      <c r="N20" s="11">
        <f t="shared" si="0"/>
        <v>0</v>
      </c>
    </row>
    <row r="21" spans="1:14" ht="57" x14ac:dyDescent="0.3">
      <c r="A21" s="25">
        <v>381</v>
      </c>
      <c r="B21" s="16" t="s">
        <v>14</v>
      </c>
      <c r="C21" s="13">
        <v>0</v>
      </c>
      <c r="D21" s="13">
        <v>103895</v>
      </c>
      <c r="E21" s="6">
        <v>0</v>
      </c>
      <c r="F21" s="18">
        <v>0</v>
      </c>
      <c r="G21" s="13">
        <v>0</v>
      </c>
      <c r="H21" s="8">
        <v>0</v>
      </c>
      <c r="I21" s="13">
        <v>0</v>
      </c>
      <c r="J21" s="13">
        <v>0</v>
      </c>
      <c r="K21" s="48">
        <v>0</v>
      </c>
      <c r="L21" s="9">
        <v>0</v>
      </c>
      <c r="M21" s="10">
        <f t="shared" si="1"/>
        <v>103895</v>
      </c>
      <c r="N21" s="11">
        <f t="shared" si="0"/>
        <v>1.1679169794892867E-3</v>
      </c>
    </row>
    <row r="22" spans="1:14" ht="38" x14ac:dyDescent="0.3">
      <c r="A22" s="26">
        <v>405</v>
      </c>
      <c r="B22" s="19" t="s">
        <v>47</v>
      </c>
      <c r="C22" s="13">
        <v>0</v>
      </c>
      <c r="D22" s="13">
        <v>0</v>
      </c>
      <c r="E22" s="6">
        <v>0</v>
      </c>
      <c r="F22" s="18">
        <v>0</v>
      </c>
      <c r="G22" s="13">
        <v>0</v>
      </c>
      <c r="H22" s="8">
        <v>0</v>
      </c>
      <c r="I22" s="13">
        <v>0</v>
      </c>
      <c r="J22" s="13">
        <v>0</v>
      </c>
      <c r="K22" s="48">
        <v>0</v>
      </c>
      <c r="L22" s="9">
        <v>0</v>
      </c>
      <c r="M22" s="10">
        <f t="shared" si="1"/>
        <v>0</v>
      </c>
      <c r="N22" s="11">
        <f t="shared" si="0"/>
        <v>0</v>
      </c>
    </row>
    <row r="23" spans="1:14" ht="31.5" customHeight="1" x14ac:dyDescent="0.3">
      <c r="A23" s="25">
        <v>410</v>
      </c>
      <c r="B23" s="16" t="s">
        <v>40</v>
      </c>
      <c r="C23" s="13">
        <v>0</v>
      </c>
      <c r="D23" s="13">
        <v>0</v>
      </c>
      <c r="E23" s="6">
        <v>0</v>
      </c>
      <c r="F23" s="18">
        <v>0</v>
      </c>
      <c r="G23" s="13">
        <v>0</v>
      </c>
      <c r="H23" s="8">
        <v>0</v>
      </c>
      <c r="I23" s="13">
        <v>0</v>
      </c>
      <c r="J23" s="13">
        <v>0</v>
      </c>
      <c r="K23" s="48">
        <v>0</v>
      </c>
      <c r="L23" s="9">
        <v>0</v>
      </c>
      <c r="M23" s="10">
        <f t="shared" si="1"/>
        <v>0</v>
      </c>
      <c r="N23" s="11">
        <f t="shared" si="0"/>
        <v>0</v>
      </c>
    </row>
    <row r="24" spans="1:14" ht="56.25" customHeight="1" x14ac:dyDescent="0.3">
      <c r="A24" s="24">
        <v>415</v>
      </c>
      <c r="B24" s="20" t="s">
        <v>43</v>
      </c>
      <c r="C24" s="13">
        <v>0</v>
      </c>
      <c r="D24" s="13">
        <v>0</v>
      </c>
      <c r="E24" s="6">
        <v>0</v>
      </c>
      <c r="F24" s="18">
        <v>0</v>
      </c>
      <c r="G24" s="13">
        <v>0</v>
      </c>
      <c r="H24" s="8">
        <v>0</v>
      </c>
      <c r="I24" s="13">
        <v>0</v>
      </c>
      <c r="J24" s="13">
        <v>0</v>
      </c>
      <c r="K24" s="48">
        <v>0</v>
      </c>
      <c r="L24" s="9">
        <v>0</v>
      </c>
      <c r="M24" s="10">
        <f t="shared" si="1"/>
        <v>0</v>
      </c>
      <c r="N24" s="11">
        <f t="shared" si="0"/>
        <v>0</v>
      </c>
    </row>
    <row r="25" spans="1:14" ht="56.25" customHeight="1" x14ac:dyDescent="0.3">
      <c r="A25" s="24">
        <v>420</v>
      </c>
      <c r="B25" s="20" t="s">
        <v>41</v>
      </c>
      <c r="C25" s="13">
        <v>0</v>
      </c>
      <c r="D25" s="13">
        <v>0</v>
      </c>
      <c r="E25" s="6">
        <v>0</v>
      </c>
      <c r="F25" s="18">
        <v>0</v>
      </c>
      <c r="G25" s="13">
        <v>0</v>
      </c>
      <c r="H25" s="8">
        <v>0</v>
      </c>
      <c r="I25" s="13">
        <v>0</v>
      </c>
      <c r="J25" s="13">
        <v>0</v>
      </c>
      <c r="K25" s="48">
        <v>0</v>
      </c>
      <c r="L25" s="9">
        <v>0</v>
      </c>
      <c r="M25" s="10">
        <f t="shared" si="1"/>
        <v>0</v>
      </c>
      <c r="N25" s="11">
        <f t="shared" si="0"/>
        <v>0</v>
      </c>
    </row>
    <row r="26" spans="1:14" ht="38.25" customHeight="1" x14ac:dyDescent="0.3">
      <c r="A26" s="24">
        <v>435</v>
      </c>
      <c r="B26" s="20" t="s">
        <v>13</v>
      </c>
      <c r="C26" s="13">
        <v>0</v>
      </c>
      <c r="D26" s="13">
        <v>0</v>
      </c>
      <c r="E26" s="6">
        <v>0</v>
      </c>
      <c r="F26" s="18">
        <v>0</v>
      </c>
      <c r="G26" s="13">
        <v>0</v>
      </c>
      <c r="H26" s="8">
        <v>0</v>
      </c>
      <c r="I26" s="13">
        <v>0</v>
      </c>
      <c r="J26" s="13">
        <v>0</v>
      </c>
      <c r="K26" s="48">
        <v>0</v>
      </c>
      <c r="L26" s="9">
        <v>0</v>
      </c>
      <c r="M26" s="10">
        <f t="shared" si="1"/>
        <v>0</v>
      </c>
      <c r="N26" s="11">
        <f t="shared" si="0"/>
        <v>0</v>
      </c>
    </row>
    <row r="27" spans="1:14" ht="38" x14ac:dyDescent="0.3">
      <c r="A27" s="25">
        <v>440</v>
      </c>
      <c r="B27" s="16" t="s">
        <v>12</v>
      </c>
      <c r="C27" s="13">
        <v>0</v>
      </c>
      <c r="D27" s="13">
        <v>0</v>
      </c>
      <c r="E27" s="6">
        <v>0</v>
      </c>
      <c r="F27" s="18">
        <v>0</v>
      </c>
      <c r="G27" s="13">
        <v>0</v>
      </c>
      <c r="H27" s="8">
        <v>0</v>
      </c>
      <c r="I27" s="13">
        <v>0</v>
      </c>
      <c r="J27" s="13">
        <v>0</v>
      </c>
      <c r="K27" s="48">
        <v>0</v>
      </c>
      <c r="L27" s="9">
        <v>0</v>
      </c>
      <c r="M27" s="10">
        <f t="shared" si="1"/>
        <v>0</v>
      </c>
      <c r="N27" s="11">
        <f t="shared" si="0"/>
        <v>0</v>
      </c>
    </row>
    <row r="28" spans="1:14" ht="57" x14ac:dyDescent="0.3">
      <c r="A28" s="25">
        <v>450</v>
      </c>
      <c r="B28" s="16" t="s">
        <v>49</v>
      </c>
      <c r="C28" s="13">
        <v>0</v>
      </c>
      <c r="D28" s="13">
        <v>0</v>
      </c>
      <c r="E28" s="6">
        <v>0</v>
      </c>
      <c r="F28" s="18">
        <v>0</v>
      </c>
      <c r="G28" s="13">
        <v>0</v>
      </c>
      <c r="H28" s="8">
        <v>0</v>
      </c>
      <c r="I28" s="13">
        <v>0</v>
      </c>
      <c r="J28" s="13">
        <v>0</v>
      </c>
      <c r="K28" s="48">
        <v>0</v>
      </c>
      <c r="L28" s="9">
        <v>0</v>
      </c>
      <c r="M28" s="10">
        <f t="shared" si="1"/>
        <v>0</v>
      </c>
      <c r="N28" s="11">
        <f t="shared" si="0"/>
        <v>0</v>
      </c>
    </row>
    <row r="29" spans="1:14" ht="19" x14ac:dyDescent="0.3">
      <c r="A29" s="25">
        <v>455</v>
      </c>
      <c r="B29" s="16" t="s">
        <v>11</v>
      </c>
      <c r="C29" s="13">
        <v>0</v>
      </c>
      <c r="D29" s="13">
        <v>0</v>
      </c>
      <c r="E29" s="6">
        <v>0</v>
      </c>
      <c r="F29" s="18">
        <v>0</v>
      </c>
      <c r="G29" s="13">
        <v>0</v>
      </c>
      <c r="H29" s="8">
        <v>0</v>
      </c>
      <c r="I29" s="13">
        <v>0</v>
      </c>
      <c r="J29" s="13">
        <v>0</v>
      </c>
      <c r="K29" s="48">
        <v>0</v>
      </c>
      <c r="L29" s="9">
        <v>0</v>
      </c>
      <c r="M29" s="10">
        <f t="shared" si="1"/>
        <v>0</v>
      </c>
      <c r="N29" s="11">
        <f t="shared" si="0"/>
        <v>0</v>
      </c>
    </row>
    <row r="30" spans="1:14" ht="19" x14ac:dyDescent="0.3">
      <c r="A30" s="25">
        <v>460</v>
      </c>
      <c r="B30" s="16" t="s">
        <v>16</v>
      </c>
      <c r="C30" s="13"/>
      <c r="D30" s="13"/>
      <c r="E30" s="6"/>
      <c r="F30" s="18"/>
      <c r="G30" s="13"/>
      <c r="H30" s="8"/>
      <c r="I30" s="13"/>
      <c r="J30" s="13"/>
      <c r="K30" s="48"/>
      <c r="L30" s="9"/>
      <c r="M30" s="10"/>
      <c r="N30" s="11"/>
    </row>
    <row r="31" spans="1:14" ht="57" x14ac:dyDescent="0.3">
      <c r="A31" s="25">
        <v>465</v>
      </c>
      <c r="B31" s="16" t="s">
        <v>44</v>
      </c>
      <c r="C31" s="13">
        <v>0</v>
      </c>
      <c r="D31" s="13">
        <v>0</v>
      </c>
      <c r="E31" s="6">
        <v>0</v>
      </c>
      <c r="F31" s="18">
        <v>0</v>
      </c>
      <c r="G31" s="13">
        <v>0</v>
      </c>
      <c r="H31" s="8">
        <v>0</v>
      </c>
      <c r="I31" s="13">
        <v>0</v>
      </c>
      <c r="J31" s="13">
        <v>0</v>
      </c>
      <c r="K31" s="48">
        <v>0</v>
      </c>
      <c r="L31" s="9">
        <v>0</v>
      </c>
      <c r="M31" s="10">
        <f t="shared" si="1"/>
        <v>0</v>
      </c>
      <c r="N31" s="11">
        <f t="shared" ref="N31:N40" si="2">M31/$M$40</f>
        <v>0</v>
      </c>
    </row>
    <row r="32" spans="1:14" ht="33.75" customHeight="1" x14ac:dyDescent="0.3">
      <c r="A32" s="25">
        <v>480</v>
      </c>
      <c r="B32" s="16" t="s">
        <v>10</v>
      </c>
      <c r="C32" s="13">
        <v>0</v>
      </c>
      <c r="D32" s="13">
        <v>0</v>
      </c>
      <c r="E32" s="6">
        <v>0</v>
      </c>
      <c r="F32" s="18">
        <v>0</v>
      </c>
      <c r="G32" s="13">
        <v>0</v>
      </c>
      <c r="H32" s="8">
        <v>0</v>
      </c>
      <c r="I32" s="13">
        <v>0</v>
      </c>
      <c r="J32" s="13">
        <v>0</v>
      </c>
      <c r="K32" s="48">
        <v>0</v>
      </c>
      <c r="L32" s="9">
        <v>0</v>
      </c>
      <c r="M32" s="10">
        <f t="shared" si="1"/>
        <v>0</v>
      </c>
      <c r="N32" s="11">
        <f t="shared" si="2"/>
        <v>0</v>
      </c>
    </row>
    <row r="33" spans="1:17" ht="19" x14ac:dyDescent="0.3">
      <c r="A33" s="25">
        <v>485</v>
      </c>
      <c r="B33" s="16" t="s">
        <v>9</v>
      </c>
      <c r="C33" s="13">
        <v>0</v>
      </c>
      <c r="D33" s="13">
        <v>1154333</v>
      </c>
      <c r="E33" s="6">
        <v>0</v>
      </c>
      <c r="F33" s="18">
        <v>1496154</v>
      </c>
      <c r="G33" s="13">
        <v>0</v>
      </c>
      <c r="H33" s="8">
        <v>0</v>
      </c>
      <c r="I33" s="13">
        <v>0</v>
      </c>
      <c r="J33" s="13">
        <v>0</v>
      </c>
      <c r="K33" s="48">
        <v>0</v>
      </c>
      <c r="L33" s="9">
        <v>0</v>
      </c>
      <c r="M33" s="10">
        <f t="shared" si="1"/>
        <v>2650487</v>
      </c>
      <c r="N33" s="11">
        <f t="shared" si="2"/>
        <v>2.9794973494543735E-2</v>
      </c>
    </row>
    <row r="34" spans="1:17" ht="52.5" customHeight="1" x14ac:dyDescent="0.3">
      <c r="A34" s="25">
        <v>495</v>
      </c>
      <c r="B34" s="16" t="s">
        <v>8</v>
      </c>
      <c r="C34" s="13">
        <v>0</v>
      </c>
      <c r="D34" s="13">
        <v>265297</v>
      </c>
      <c r="E34" s="6">
        <v>0</v>
      </c>
      <c r="F34" s="18">
        <v>410076</v>
      </c>
      <c r="G34" s="13">
        <v>0</v>
      </c>
      <c r="H34" s="8">
        <v>0</v>
      </c>
      <c r="I34" s="13">
        <v>0</v>
      </c>
      <c r="J34" s="13">
        <v>0</v>
      </c>
      <c r="K34" s="48">
        <v>0</v>
      </c>
      <c r="L34" s="9">
        <v>0</v>
      </c>
      <c r="M34" s="10">
        <f t="shared" si="1"/>
        <v>675373</v>
      </c>
      <c r="N34" s="11">
        <f t="shared" si="2"/>
        <v>7.5920842599607108E-3</v>
      </c>
    </row>
    <row r="35" spans="1:17" ht="76" x14ac:dyDescent="0.3">
      <c r="A35" s="25">
        <v>496</v>
      </c>
      <c r="B35" s="16" t="s">
        <v>48</v>
      </c>
      <c r="C35" s="13">
        <v>0</v>
      </c>
      <c r="D35" s="13">
        <v>0</v>
      </c>
      <c r="E35" s="6">
        <v>0</v>
      </c>
      <c r="F35" s="18">
        <v>0</v>
      </c>
      <c r="G35" s="13">
        <v>0</v>
      </c>
      <c r="H35" s="8">
        <v>0</v>
      </c>
      <c r="I35" s="13">
        <v>0</v>
      </c>
      <c r="J35" s="13">
        <v>0</v>
      </c>
      <c r="K35" s="48">
        <v>0</v>
      </c>
      <c r="L35" s="9">
        <v>0</v>
      </c>
      <c r="M35" s="10">
        <f t="shared" si="1"/>
        <v>0</v>
      </c>
      <c r="N35" s="11">
        <f t="shared" si="2"/>
        <v>0</v>
      </c>
    </row>
    <row r="36" spans="1:17" ht="38" x14ac:dyDescent="0.3">
      <c r="A36" s="25">
        <v>498</v>
      </c>
      <c r="B36" s="16" t="s">
        <v>45</v>
      </c>
      <c r="C36" s="13">
        <v>0</v>
      </c>
      <c r="D36" s="13">
        <v>43724</v>
      </c>
      <c r="E36" s="6">
        <v>0</v>
      </c>
      <c r="F36" s="13">
        <v>39352</v>
      </c>
      <c r="G36" s="13">
        <v>0</v>
      </c>
      <c r="H36" s="23">
        <v>0</v>
      </c>
      <c r="I36" s="13">
        <v>0</v>
      </c>
      <c r="J36" s="13">
        <v>0</v>
      </c>
      <c r="K36" s="48">
        <v>0</v>
      </c>
      <c r="L36" s="9">
        <v>0</v>
      </c>
      <c r="M36" s="10">
        <f t="shared" si="1"/>
        <v>83076</v>
      </c>
      <c r="N36" s="11">
        <f t="shared" si="2"/>
        <v>9.3388393077676484E-4</v>
      </c>
    </row>
    <row r="37" spans="1:17" ht="57" x14ac:dyDescent="0.3">
      <c r="A37" s="27" t="s">
        <v>7</v>
      </c>
      <c r="B37" s="19" t="s">
        <v>6</v>
      </c>
      <c r="C37" s="32">
        <v>0</v>
      </c>
      <c r="D37" s="32">
        <v>525939</v>
      </c>
      <c r="E37" s="33">
        <v>0</v>
      </c>
      <c r="F37" s="32">
        <v>0</v>
      </c>
      <c r="G37" s="32">
        <v>0</v>
      </c>
      <c r="H37" s="34">
        <v>0</v>
      </c>
      <c r="I37" s="32">
        <v>0</v>
      </c>
      <c r="J37" s="32">
        <v>29885</v>
      </c>
      <c r="K37" s="50">
        <v>5990</v>
      </c>
      <c r="L37" s="35">
        <v>0</v>
      </c>
      <c r="M37" s="10">
        <f t="shared" si="1"/>
        <v>561814</v>
      </c>
      <c r="N37" s="11">
        <f t="shared" si="2"/>
        <v>6.3155311604484732E-3</v>
      </c>
      <c r="P37" s="3"/>
    </row>
    <row r="38" spans="1:17" ht="19" x14ac:dyDescent="0.3">
      <c r="A38" s="28"/>
      <c r="B38" s="16" t="s">
        <v>50</v>
      </c>
      <c r="C38" s="13">
        <v>0</v>
      </c>
      <c r="D38" s="13">
        <v>0</v>
      </c>
      <c r="E38" s="21">
        <v>0</v>
      </c>
      <c r="F38" s="13">
        <v>0</v>
      </c>
      <c r="G38" s="13">
        <v>0</v>
      </c>
      <c r="H38" s="14">
        <v>0</v>
      </c>
      <c r="I38" s="13">
        <v>0</v>
      </c>
      <c r="J38" s="13">
        <f>30969+3622009</f>
        <v>3652978</v>
      </c>
      <c r="K38" s="13">
        <f>724408+3654</f>
        <v>728062</v>
      </c>
      <c r="L38" s="14">
        <v>0</v>
      </c>
      <c r="M38" s="10">
        <f t="shared" si="1"/>
        <v>4381040</v>
      </c>
      <c r="N38" s="11">
        <f t="shared" si="2"/>
        <v>4.9248674178947446E-2</v>
      </c>
      <c r="P38" s="3"/>
    </row>
    <row r="39" spans="1:17" ht="25.5" customHeight="1" thickBot="1" x14ac:dyDescent="0.35">
      <c r="A39" s="28"/>
      <c r="B39" s="19" t="s">
        <v>5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65">
        <f t="shared" si="1"/>
        <v>0</v>
      </c>
      <c r="N39" s="60">
        <f t="shared" si="2"/>
        <v>0</v>
      </c>
      <c r="P39" s="2"/>
      <c r="Q39" s="3"/>
    </row>
    <row r="40" spans="1:17" s="31" customFormat="1" ht="21" thickTop="1" thickBot="1" x14ac:dyDescent="0.35">
      <c r="A40" s="114" t="s">
        <v>4</v>
      </c>
      <c r="B40" s="115"/>
      <c r="C40" s="41">
        <f>SUM(C4:C39)</f>
        <v>2752117</v>
      </c>
      <c r="D40" s="41">
        <f t="shared" ref="D40:L40" si="3">SUM(D4:D39)</f>
        <v>31381251</v>
      </c>
      <c r="E40" s="41">
        <f t="shared" si="3"/>
        <v>4540993</v>
      </c>
      <c r="F40" s="41">
        <f t="shared" si="3"/>
        <v>39809758</v>
      </c>
      <c r="G40" s="41">
        <f t="shared" si="3"/>
        <v>2473182</v>
      </c>
      <c r="H40" s="41">
        <f t="shared" si="3"/>
        <v>2.66</v>
      </c>
      <c r="I40" s="41">
        <f t="shared" si="3"/>
        <v>1586052</v>
      </c>
      <c r="J40" s="41">
        <f t="shared" si="3"/>
        <v>5345668</v>
      </c>
      <c r="K40" s="41">
        <f t="shared" si="3"/>
        <v>1067498</v>
      </c>
      <c r="L40" s="41">
        <f t="shared" si="3"/>
        <v>1000</v>
      </c>
      <c r="M40" s="41">
        <f>SUM(M4:M39)</f>
        <v>88957521.659999996</v>
      </c>
      <c r="N40" s="51">
        <f t="shared" si="2"/>
        <v>1</v>
      </c>
    </row>
    <row r="41" spans="1:17" ht="6" customHeight="1" thickBot="1" x14ac:dyDescent="0.3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22"/>
      <c r="P41" s="3"/>
    </row>
    <row r="42" spans="1:17" ht="22.5" customHeight="1" thickTop="1" thickBot="1" x14ac:dyDescent="0.35">
      <c r="A42" s="116" t="s">
        <v>3</v>
      </c>
      <c r="B42" s="117"/>
      <c r="C42" s="38">
        <v>54066538.337325603</v>
      </c>
      <c r="D42" s="38">
        <v>112030683.23703133</v>
      </c>
      <c r="E42" s="39">
        <v>59924222.17396117</v>
      </c>
      <c r="F42" s="39">
        <v>69868483.616495237</v>
      </c>
      <c r="G42" s="39">
        <v>22680873.421508837</v>
      </c>
      <c r="H42" s="39">
        <v>2339336.5977767324</v>
      </c>
      <c r="I42" s="39">
        <v>26480885.54561026</v>
      </c>
      <c r="J42" s="36">
        <v>0</v>
      </c>
      <c r="K42" s="36">
        <v>0</v>
      </c>
      <c r="L42" s="36">
        <v>780944.29540708312</v>
      </c>
      <c r="M42" s="39">
        <v>356090736.78209269</v>
      </c>
      <c r="N42" s="37"/>
    </row>
    <row r="43" spans="1:17" s="31" customFormat="1" ht="21" thickTop="1" thickBot="1" x14ac:dyDescent="0.35">
      <c r="A43" s="118" t="s">
        <v>2</v>
      </c>
      <c r="B43" s="119"/>
      <c r="C43" s="43">
        <f>C40/C42</f>
        <v>5.0902408118480132E-2</v>
      </c>
      <c r="D43" s="43">
        <f t="shared" ref="D43:L43" si="4">D40/D42</f>
        <v>0.28011300202110206</v>
      </c>
      <c r="E43" s="43">
        <f t="shared" si="4"/>
        <v>7.5778922700363308E-2</v>
      </c>
      <c r="F43" s="43">
        <f>F40/F42</f>
        <v>0.56978133686876409</v>
      </c>
      <c r="G43" s="43">
        <f t="shared" si="4"/>
        <v>0.10904262609457623</v>
      </c>
      <c r="H43" s="43">
        <f t="shared" si="4"/>
        <v>1.1370745033134698E-6</v>
      </c>
      <c r="I43" s="43">
        <f t="shared" si="4"/>
        <v>5.9894220579149782E-2</v>
      </c>
      <c r="J43" s="43" t="e">
        <f t="shared" si="4"/>
        <v>#DIV/0!</v>
      </c>
      <c r="K43" s="43" t="e">
        <f t="shared" si="4"/>
        <v>#DIV/0!</v>
      </c>
      <c r="L43" s="43">
        <f t="shared" si="4"/>
        <v>1.2805010624717217E-3</v>
      </c>
      <c r="M43" s="43">
        <f>M40/M42</f>
        <v>0.24981700581118163</v>
      </c>
      <c r="N43" s="61"/>
    </row>
    <row r="44" spans="1:17" x14ac:dyDescent="0.2">
      <c r="D44" s="2"/>
    </row>
    <row r="45" spans="1:17" x14ac:dyDescent="0.2">
      <c r="D45" s="2"/>
      <c r="I45" s="2"/>
      <c r="L45" s="2"/>
      <c r="M45" s="2"/>
    </row>
    <row r="46" spans="1:17" x14ac:dyDescent="0.2">
      <c r="D46" s="3"/>
      <c r="I46" s="3"/>
      <c r="M46" s="3"/>
    </row>
    <row r="47" spans="1:17" x14ac:dyDescent="0.2">
      <c r="M47" s="2"/>
    </row>
    <row r="50" spans="13:13" x14ac:dyDescent="0.2">
      <c r="M50" s="3"/>
    </row>
  </sheetData>
  <mergeCells count="9">
    <mergeCell ref="A40:B40"/>
    <mergeCell ref="A42:B42"/>
    <mergeCell ref="A43:B43"/>
    <mergeCell ref="A1:N1"/>
    <mergeCell ref="A2:A3"/>
    <mergeCell ref="B2:B3"/>
    <mergeCell ref="C2:L2"/>
    <mergeCell ref="M2:M3"/>
    <mergeCell ref="N2:N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18" zoomScale="175" zoomScaleNormal="175" workbookViewId="0">
      <pane xSplit="1" ySplit="4" topLeftCell="B22" activePane="topRight" state="frozen"/>
      <selection activeCell="A18" sqref="A18"/>
      <selection pane="topRight" activeCell="B19" sqref="B19"/>
      <selection pane="bottomLeft" activeCell="A22" sqref="A22"/>
      <selection pane="bottomRight"/>
    </sheetView>
  </sheetViews>
  <sheetFormatPr baseColWidth="10" defaultColWidth="8.83203125" defaultRowHeight="14" x14ac:dyDescent="0.2"/>
  <cols>
    <col min="1" max="1" width="11.83203125" style="29" customWidth="1"/>
    <col min="2" max="2" width="25.5" style="1" customWidth="1"/>
    <col min="3" max="3" width="15.5" style="2" customWidth="1"/>
    <col min="4" max="4" width="19.5" style="1" customWidth="1"/>
    <col min="5" max="5" width="15.33203125" style="1" customWidth="1"/>
    <col min="6" max="6" width="20" style="1" customWidth="1"/>
    <col min="7" max="7" width="20.6640625" style="1" customWidth="1"/>
    <col min="8" max="8" width="18.1640625" style="1" customWidth="1"/>
    <col min="9" max="9" width="18.83203125" style="1" customWidth="1"/>
    <col min="10" max="11" width="17.33203125" style="1" customWidth="1"/>
    <col min="12" max="12" width="15.33203125" style="1" bestFit="1" customWidth="1"/>
    <col min="13" max="13" width="16.83203125" style="1" bestFit="1" customWidth="1"/>
    <col min="14" max="14" width="16.33203125" style="1" customWidth="1"/>
    <col min="15" max="15" width="9.1640625" style="1" customWidth="1"/>
    <col min="16" max="16" width="15" style="1" bestFit="1" customWidth="1"/>
    <col min="17" max="17" width="14.5" style="1" bestFit="1" customWidth="1"/>
    <col min="18" max="16384" width="8.83203125" style="1"/>
  </cols>
  <sheetData>
    <row r="1" spans="1:14" ht="30" thickBot="1" x14ac:dyDescent="0.4">
      <c r="A1" s="131" t="s">
        <v>64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20" thickBot="1" x14ac:dyDescent="0.35">
      <c r="A2" s="121" t="s">
        <v>36</v>
      </c>
      <c r="B2" s="123" t="s">
        <v>35</v>
      </c>
      <c r="C2" s="125" t="s">
        <v>34</v>
      </c>
      <c r="D2" s="126"/>
      <c r="E2" s="126"/>
      <c r="F2" s="126"/>
      <c r="G2" s="126"/>
      <c r="H2" s="126"/>
      <c r="I2" s="126"/>
      <c r="J2" s="126"/>
      <c r="K2" s="126"/>
      <c r="L2" s="126"/>
      <c r="M2" s="127" t="s">
        <v>4</v>
      </c>
      <c r="N2" s="129" t="s">
        <v>30</v>
      </c>
    </row>
    <row r="3" spans="1:14" s="57" customFormat="1" ht="58.5" customHeight="1" thickTop="1" thickBot="1" x14ac:dyDescent="0.35">
      <c r="A3" s="122"/>
      <c r="B3" s="124"/>
      <c r="C3" s="54" t="s">
        <v>1</v>
      </c>
      <c r="D3" s="55" t="s">
        <v>0</v>
      </c>
      <c r="E3" s="55" t="s">
        <v>37</v>
      </c>
      <c r="F3" s="55" t="s">
        <v>38</v>
      </c>
      <c r="G3" s="55" t="s">
        <v>46</v>
      </c>
      <c r="H3" s="55" t="s">
        <v>33</v>
      </c>
      <c r="I3" s="56" t="s">
        <v>32</v>
      </c>
      <c r="J3" s="55" t="s">
        <v>31</v>
      </c>
      <c r="K3" s="56" t="s">
        <v>52</v>
      </c>
      <c r="L3" s="56" t="s">
        <v>51</v>
      </c>
      <c r="M3" s="128"/>
      <c r="N3" s="130"/>
    </row>
    <row r="4" spans="1:14" ht="24.75" customHeight="1" x14ac:dyDescent="0.3">
      <c r="A4" s="24">
        <v>110</v>
      </c>
      <c r="B4" s="4" t="s">
        <v>29</v>
      </c>
      <c r="C4" s="5">
        <f>'JAN-FEB SUM (2)'!C4+MARCH!C4</f>
        <v>0</v>
      </c>
      <c r="D4" s="5">
        <f>'JAN-FEB SUM (2)'!D4+MARCH!D4</f>
        <v>231098</v>
      </c>
      <c r="E4" s="5">
        <f>'JAN-FEB SUM (2)'!E4+MARCH!E4</f>
        <v>0</v>
      </c>
      <c r="F4" s="5">
        <f>'JAN-FEB SUM (2)'!F4+MARCH!F4</f>
        <v>242084</v>
      </c>
      <c r="G4" s="5">
        <f>'JAN-FEB SUM (2)'!G4+MARCH!G4</f>
        <v>0</v>
      </c>
      <c r="H4" s="5">
        <f>'JAN-FEB SUM (2)'!H4+MARCH!H4</f>
        <v>0</v>
      </c>
      <c r="I4" s="5">
        <f>'JAN-FEB SUM (2)'!I4+MARCH!I4</f>
        <v>40650</v>
      </c>
      <c r="J4" s="5">
        <f>'JAN-FEB SUM (2)'!J4+MARCH!J4</f>
        <v>0</v>
      </c>
      <c r="K4" s="5">
        <f>'JAN-FEB SUM (2)'!K4+MARCH!K4</f>
        <v>2715</v>
      </c>
      <c r="L4" s="5">
        <f>'JAN-FEB SUM (2)'!L4+MARCH!L4</f>
        <v>2000</v>
      </c>
      <c r="M4" s="10">
        <f>SUM(C4:L4)</f>
        <v>518547</v>
      </c>
      <c r="N4" s="11">
        <f t="shared" ref="N4:N40" si="0">M4/$M$40</f>
        <v>1.829985852779769E-3</v>
      </c>
    </row>
    <row r="5" spans="1:14" ht="24.75" customHeight="1" x14ac:dyDescent="0.3">
      <c r="A5" s="25">
        <v>111</v>
      </c>
      <c r="B5" s="12" t="s">
        <v>28</v>
      </c>
      <c r="C5" s="5">
        <f>'JAN-FEB SUM (2)'!C5+MARCH!C5</f>
        <v>1238745</v>
      </c>
      <c r="D5" s="5">
        <f>'JAN-FEB SUM (2)'!D5+MARCH!D5</f>
        <v>10250585</v>
      </c>
      <c r="E5" s="5">
        <f>'JAN-FEB SUM (2)'!E5+MARCH!E5</f>
        <v>2043929</v>
      </c>
      <c r="F5" s="5">
        <f>'JAN-FEB SUM (2)'!F5+MARCH!F5</f>
        <v>19561025</v>
      </c>
      <c r="G5" s="5">
        <f>'JAN-FEB SUM (2)'!G5+MARCH!G5</f>
        <v>2634245</v>
      </c>
      <c r="H5" s="5">
        <f>'JAN-FEB SUM (2)'!H5+MARCH!H5</f>
        <v>0</v>
      </c>
      <c r="I5" s="5">
        <f>'JAN-FEB SUM (2)'!I5+MARCH!I5</f>
        <v>3166885</v>
      </c>
      <c r="J5" s="5">
        <f>'JAN-FEB SUM (2)'!J5+MARCH!J5</f>
        <v>1699528</v>
      </c>
      <c r="K5" s="5">
        <f>'JAN-FEB SUM (2)'!K5+MARCH!K5</f>
        <v>339964</v>
      </c>
      <c r="L5" s="5">
        <f>'JAN-FEB SUM (2)'!L5+MARCH!L5</f>
        <v>4000</v>
      </c>
      <c r="M5" s="10">
        <f t="shared" ref="M5:M36" si="1">SUM(C5:L5)</f>
        <v>40938906</v>
      </c>
      <c r="N5" s="11">
        <f t="shared" si="0"/>
        <v>0.1444760432675935</v>
      </c>
    </row>
    <row r="6" spans="1:14" ht="38" x14ac:dyDescent="0.3">
      <c r="A6" s="25">
        <v>112</v>
      </c>
      <c r="B6" s="12" t="s">
        <v>27</v>
      </c>
      <c r="C6" s="5">
        <f>'JAN-FEB SUM (2)'!C6+MARCH!C6</f>
        <v>0</v>
      </c>
      <c r="D6" s="5">
        <f>'JAN-FEB SUM (2)'!D6+MARCH!D6</f>
        <v>1531913</v>
      </c>
      <c r="E6" s="5">
        <f>'JAN-FEB SUM (2)'!E6+MARCH!E6</f>
        <v>0</v>
      </c>
      <c r="F6" s="5">
        <f>'JAN-FEB SUM (2)'!F6+MARCH!F6</f>
        <v>1378722</v>
      </c>
      <c r="G6" s="5">
        <f>'JAN-FEB SUM (2)'!G6+MARCH!G6</f>
        <v>118724</v>
      </c>
      <c r="H6" s="5">
        <f>'JAN-FEB SUM (2)'!H6+MARCH!H6</f>
        <v>0</v>
      </c>
      <c r="I6" s="5">
        <f>'JAN-FEB SUM (2)'!I6+MARCH!I6</f>
        <v>0</v>
      </c>
      <c r="J6" s="5">
        <f>'JAN-FEB SUM (2)'!J6+MARCH!J6</f>
        <v>76598</v>
      </c>
      <c r="K6" s="5">
        <f>'JAN-FEB SUM (2)'!K6+MARCH!K6</f>
        <v>15321</v>
      </c>
      <c r="L6" s="5">
        <f>'JAN-FEB SUM (2)'!L6+MARCH!L6</f>
        <v>0</v>
      </c>
      <c r="M6" s="10">
        <f t="shared" si="1"/>
        <v>3121278</v>
      </c>
      <c r="N6" s="11">
        <f t="shared" si="0"/>
        <v>1.1015191646259128E-2</v>
      </c>
    </row>
    <row r="7" spans="1:14" ht="38" x14ac:dyDescent="0.3">
      <c r="A7" s="25">
        <v>113</v>
      </c>
      <c r="B7" s="12" t="s">
        <v>26</v>
      </c>
      <c r="C7" s="5">
        <f>'JAN-FEB SUM (2)'!C7+MARCH!C7</f>
        <v>0</v>
      </c>
      <c r="D7" s="5">
        <f>'JAN-FEB SUM (2)'!D7+MARCH!D7</f>
        <v>0</v>
      </c>
      <c r="E7" s="5">
        <f>'JAN-FEB SUM (2)'!E7+MARCH!E7</f>
        <v>0</v>
      </c>
      <c r="F7" s="5">
        <f>'JAN-FEB SUM (2)'!F7+MARCH!F7</f>
        <v>0</v>
      </c>
      <c r="G7" s="5">
        <f>'JAN-FEB SUM (2)'!G7+MARCH!G7</f>
        <v>0</v>
      </c>
      <c r="H7" s="5">
        <f>'JAN-FEB SUM (2)'!H7+MARCH!H7</f>
        <v>0</v>
      </c>
      <c r="I7" s="5">
        <f>'JAN-FEB SUM (2)'!I7+MARCH!I7</f>
        <v>0</v>
      </c>
      <c r="J7" s="5">
        <f>'JAN-FEB SUM (2)'!J7+MARCH!J7</f>
        <v>0</v>
      </c>
      <c r="K7" s="5">
        <f>'JAN-FEB SUM (2)'!K7+MARCH!K7</f>
        <v>0</v>
      </c>
      <c r="L7" s="5">
        <f>'JAN-FEB SUM (2)'!L7+MARCH!L7</f>
        <v>0</v>
      </c>
      <c r="M7" s="10">
        <f t="shared" si="1"/>
        <v>0</v>
      </c>
      <c r="N7" s="11">
        <f t="shared" si="0"/>
        <v>0</v>
      </c>
    </row>
    <row r="8" spans="1:14" ht="27" customHeight="1" x14ac:dyDescent="0.3">
      <c r="A8" s="25">
        <v>140</v>
      </c>
      <c r="B8" s="12" t="s">
        <v>25</v>
      </c>
      <c r="C8" s="5">
        <f>'JAN-FEB SUM (2)'!C8+MARCH!C8</f>
        <v>37376</v>
      </c>
      <c r="D8" s="5">
        <f>'JAN-FEB SUM (2)'!D8+MARCH!D8</f>
        <v>4923117</v>
      </c>
      <c r="E8" s="5">
        <f>'JAN-FEB SUM (2)'!E8+MARCH!E8</f>
        <v>61671</v>
      </c>
      <c r="F8" s="5">
        <f>'JAN-FEB SUM (2)'!F8+MARCH!F8</f>
        <v>6039332</v>
      </c>
      <c r="G8" s="5">
        <f>'JAN-FEB SUM (2)'!G8+MARCH!G8</f>
        <v>948030</v>
      </c>
      <c r="H8" s="5">
        <f>'JAN-FEB SUM (2)'!H8+MARCH!H8</f>
        <v>0</v>
      </c>
      <c r="I8" s="5">
        <f>'JAN-FEB SUM (2)'!I8+MARCH!I8</f>
        <v>1548639</v>
      </c>
      <c r="J8" s="5">
        <f>'JAN-FEB SUM (2)'!J8+MARCH!J8</f>
        <v>611638</v>
      </c>
      <c r="K8" s="5">
        <f>'JAN-FEB SUM (2)'!K8+MARCH!K8</f>
        <v>122342</v>
      </c>
      <c r="L8" s="5">
        <f>'JAN-FEB SUM (2)'!L8+MARCH!L8</f>
        <v>89000</v>
      </c>
      <c r="M8" s="10">
        <f t="shared" si="1"/>
        <v>14381145</v>
      </c>
      <c r="N8" s="11">
        <f t="shared" si="0"/>
        <v>5.0751989495213576E-2</v>
      </c>
    </row>
    <row r="9" spans="1:14" ht="37.5" customHeight="1" x14ac:dyDescent="0.3">
      <c r="A9" s="25">
        <v>300</v>
      </c>
      <c r="B9" s="16" t="s">
        <v>24</v>
      </c>
      <c r="C9" s="5">
        <f>'JAN-FEB SUM (2)'!C9+MARCH!C9</f>
        <v>0</v>
      </c>
      <c r="D9" s="5">
        <f>'JAN-FEB SUM (2)'!D9+MARCH!D9</f>
        <v>0</v>
      </c>
      <c r="E9" s="5">
        <f>'JAN-FEB SUM (2)'!E9+MARCH!E9</f>
        <v>0</v>
      </c>
      <c r="F9" s="5">
        <f>'JAN-FEB SUM (2)'!F9+MARCH!F9</f>
        <v>0</v>
      </c>
      <c r="G9" s="5">
        <f>'JAN-FEB SUM (2)'!G9+MARCH!G9</f>
        <v>0</v>
      </c>
      <c r="H9" s="5">
        <f>'JAN-FEB SUM (2)'!H9+MARCH!H9</f>
        <v>0</v>
      </c>
      <c r="I9" s="5">
        <f>'JAN-FEB SUM (2)'!I9+MARCH!I9</f>
        <v>0</v>
      </c>
      <c r="J9" s="5">
        <f>'JAN-FEB SUM (2)'!J9+MARCH!J9</f>
        <v>0</v>
      </c>
      <c r="K9" s="5">
        <f>'JAN-FEB SUM (2)'!K9+MARCH!K9</f>
        <v>0</v>
      </c>
      <c r="L9" s="5">
        <f>'JAN-FEB SUM (2)'!L9+MARCH!L9</f>
        <v>0</v>
      </c>
      <c r="M9" s="10">
        <f t="shared" si="1"/>
        <v>0</v>
      </c>
      <c r="N9" s="11">
        <f t="shared" si="0"/>
        <v>0</v>
      </c>
    </row>
    <row r="10" spans="1:14" ht="38" x14ac:dyDescent="0.3">
      <c r="A10" s="25">
        <v>310</v>
      </c>
      <c r="B10" s="12" t="s">
        <v>23</v>
      </c>
      <c r="C10" s="5">
        <f>'JAN-FEB SUM (2)'!C10+MARCH!C10</f>
        <v>0</v>
      </c>
      <c r="D10" s="5">
        <f>'JAN-FEB SUM (2)'!D10+MARCH!D10</f>
        <v>27604676</v>
      </c>
      <c r="E10" s="5">
        <f>'JAN-FEB SUM (2)'!E10+MARCH!E10</f>
        <v>0</v>
      </c>
      <c r="F10" s="5">
        <f>'JAN-FEB SUM (2)'!F10+MARCH!F10</f>
        <v>54957226</v>
      </c>
      <c r="G10" s="5">
        <f>'JAN-FEB SUM (2)'!G10+MARCH!G10</f>
        <v>5698128</v>
      </c>
      <c r="H10" s="5">
        <f>'JAN-FEB SUM (2)'!H10+MARCH!H10</f>
        <v>0</v>
      </c>
      <c r="I10" s="5">
        <f>'JAN-FEB SUM (2)'!I10+MARCH!I10</f>
        <v>791992</v>
      </c>
      <c r="J10" s="5">
        <f>'JAN-FEB SUM (2)'!J10+MARCH!J10</f>
        <v>3743429</v>
      </c>
      <c r="K10" s="5">
        <f>'JAN-FEB SUM (2)'!K10+MARCH!K10</f>
        <v>748757</v>
      </c>
      <c r="L10" s="5">
        <f>'JAN-FEB SUM (2)'!L10+MARCH!L10</f>
        <v>0</v>
      </c>
      <c r="M10" s="10">
        <f t="shared" si="1"/>
        <v>93544208</v>
      </c>
      <c r="N10" s="11">
        <f t="shared" si="0"/>
        <v>0.3301235514803636</v>
      </c>
    </row>
    <row r="11" spans="1:14" ht="33" customHeight="1" x14ac:dyDescent="0.3">
      <c r="A11" s="25">
        <v>320</v>
      </c>
      <c r="B11" s="12" t="s">
        <v>22</v>
      </c>
      <c r="C11" s="5">
        <f>'JAN-FEB SUM (2)'!C11+MARCH!C11</f>
        <v>2201397</v>
      </c>
      <c r="D11" s="5">
        <f>'JAN-FEB SUM (2)'!D11+MARCH!D11</f>
        <v>18672950</v>
      </c>
      <c r="E11" s="5">
        <f>'JAN-FEB SUM (2)'!E11+MARCH!E11</f>
        <v>3632304</v>
      </c>
      <c r="F11" s="5">
        <f>'JAN-FEB SUM (2)'!F11+MARCH!F11</f>
        <v>16984793</v>
      </c>
      <c r="G11" s="5">
        <f>'JAN-FEB SUM (2)'!G11+MARCH!G11</f>
        <v>0</v>
      </c>
      <c r="H11" s="5">
        <f>'JAN-FEB SUM (2)'!H11+MARCH!H11</f>
        <v>0</v>
      </c>
      <c r="I11" s="5">
        <f>'JAN-FEB SUM (2)'!I11+MARCH!I11</f>
        <v>297624</v>
      </c>
      <c r="J11" s="5">
        <f>'JAN-FEB SUM (2)'!J11+MARCH!J11</f>
        <v>0</v>
      </c>
      <c r="K11" s="5">
        <f>'JAN-FEB SUM (2)'!K11+MARCH!K11</f>
        <v>0</v>
      </c>
      <c r="L11" s="5">
        <f>'JAN-FEB SUM (2)'!L11+MARCH!L11</f>
        <v>1000</v>
      </c>
      <c r="M11" s="10">
        <f t="shared" si="1"/>
        <v>41790068</v>
      </c>
      <c r="N11" s="11">
        <f t="shared" si="0"/>
        <v>0.14747984893694216</v>
      </c>
    </row>
    <row r="12" spans="1:14" ht="38" x14ac:dyDescent="0.3">
      <c r="A12" s="25">
        <v>321</v>
      </c>
      <c r="B12" s="12" t="s">
        <v>21</v>
      </c>
      <c r="C12" s="5">
        <f>'JAN-FEB SUM (2)'!C12+MARCH!C12</f>
        <v>0</v>
      </c>
      <c r="D12" s="5">
        <f>'JAN-FEB SUM (2)'!D12+MARCH!D12</f>
        <v>8123600</v>
      </c>
      <c r="E12" s="5">
        <f>'JAN-FEB SUM (2)'!E12+MARCH!E12</f>
        <v>0</v>
      </c>
      <c r="F12" s="5">
        <f>'JAN-FEB SUM (2)'!F12+MARCH!F12</f>
        <v>20640622</v>
      </c>
      <c r="G12" s="5">
        <f>'JAN-FEB SUM (2)'!G12+MARCH!G12</f>
        <v>0</v>
      </c>
      <c r="H12" s="5">
        <f>'JAN-FEB SUM (2)'!H12+MARCH!H12</f>
        <v>0</v>
      </c>
      <c r="I12" s="5">
        <f>'JAN-FEB SUM (2)'!I12+MARCH!I12</f>
        <v>0</v>
      </c>
      <c r="J12" s="5">
        <f>'JAN-FEB SUM (2)'!J12+MARCH!J12</f>
        <v>0</v>
      </c>
      <c r="K12" s="5">
        <f>'JAN-FEB SUM (2)'!K12+MARCH!K12</f>
        <v>0</v>
      </c>
      <c r="L12" s="5">
        <f>'JAN-FEB SUM (2)'!L12+MARCH!L12</f>
        <v>0</v>
      </c>
      <c r="M12" s="10">
        <f t="shared" si="1"/>
        <v>28764222</v>
      </c>
      <c r="N12" s="11">
        <f t="shared" si="0"/>
        <v>0.10151079714320321</v>
      </c>
    </row>
    <row r="13" spans="1:14" ht="39" customHeight="1" x14ac:dyDescent="0.3">
      <c r="A13" s="25">
        <v>322</v>
      </c>
      <c r="B13" s="12" t="s">
        <v>20</v>
      </c>
      <c r="C13" s="5">
        <f>'JAN-FEB SUM (2)'!C13+MARCH!C13</f>
        <v>0</v>
      </c>
      <c r="D13" s="5">
        <f>'JAN-FEB SUM (2)'!D13+MARCH!D13</f>
        <v>0</v>
      </c>
      <c r="E13" s="5">
        <f>'JAN-FEB SUM (2)'!E13+MARCH!E13</f>
        <v>0</v>
      </c>
      <c r="F13" s="5">
        <f>'JAN-FEB SUM (2)'!F13+MARCH!F13</f>
        <v>189365</v>
      </c>
      <c r="G13" s="5">
        <f>'JAN-FEB SUM (2)'!G13+MARCH!G13</f>
        <v>0</v>
      </c>
      <c r="H13" s="5">
        <f>'JAN-FEB SUM (2)'!H13+MARCH!H13</f>
        <v>0</v>
      </c>
      <c r="I13" s="5">
        <f>'JAN-FEB SUM (2)'!I13+MARCH!I13</f>
        <v>0</v>
      </c>
      <c r="J13" s="5">
        <f>'JAN-FEB SUM (2)'!J13+MARCH!J13</f>
        <v>0</v>
      </c>
      <c r="K13" s="5">
        <f>'JAN-FEB SUM (2)'!K13+MARCH!K13</f>
        <v>0</v>
      </c>
      <c r="L13" s="5">
        <f>'JAN-FEB SUM (2)'!L13+MARCH!L13</f>
        <v>0</v>
      </c>
      <c r="M13" s="10">
        <f t="shared" si="1"/>
        <v>189365</v>
      </c>
      <c r="N13" s="11">
        <f t="shared" si="0"/>
        <v>6.6828131492736626E-4</v>
      </c>
    </row>
    <row r="14" spans="1:14" ht="38" x14ac:dyDescent="0.3">
      <c r="A14" s="25">
        <v>325</v>
      </c>
      <c r="B14" s="12" t="s">
        <v>39</v>
      </c>
      <c r="C14" s="5">
        <f>'JAN-FEB SUM (2)'!C14+MARCH!C14</f>
        <v>0</v>
      </c>
      <c r="D14" s="5">
        <f>'JAN-FEB SUM (2)'!D14+MARCH!D14</f>
        <v>278957</v>
      </c>
      <c r="E14" s="5">
        <f>'JAN-FEB SUM (2)'!E14+MARCH!E14</f>
        <v>0</v>
      </c>
      <c r="F14" s="5">
        <f>'JAN-FEB SUM (2)'!F14+MARCH!F14</f>
        <v>284460</v>
      </c>
      <c r="G14" s="5">
        <f>'JAN-FEB SUM (2)'!G14+MARCH!G14</f>
        <v>0</v>
      </c>
      <c r="H14" s="5">
        <f>'JAN-FEB SUM (2)'!H14+MARCH!H14</f>
        <v>7.98</v>
      </c>
      <c r="I14" s="5">
        <f>'JAN-FEB SUM (2)'!I14+MARCH!I14</f>
        <v>222660</v>
      </c>
      <c r="J14" s="5">
        <f>'JAN-FEB SUM (2)'!J14+MARCH!J14</f>
        <v>0</v>
      </c>
      <c r="K14" s="5">
        <f>'JAN-FEB SUM (2)'!K14+MARCH!K14</f>
        <v>0</v>
      </c>
      <c r="L14" s="5">
        <f>'JAN-FEB SUM (2)'!L14+MARCH!L14</f>
        <v>0</v>
      </c>
      <c r="M14" s="10">
        <f t="shared" si="1"/>
        <v>786084.98</v>
      </c>
      <c r="N14" s="11">
        <f t="shared" si="0"/>
        <v>2.7741446628418787E-3</v>
      </c>
    </row>
    <row r="15" spans="1:14" ht="33" customHeight="1" x14ac:dyDescent="0.3">
      <c r="A15" s="25">
        <v>330</v>
      </c>
      <c r="B15" s="16" t="s">
        <v>19</v>
      </c>
      <c r="C15" s="5">
        <f>'JAN-FEB SUM (2)'!C15+MARCH!C15</f>
        <v>0</v>
      </c>
      <c r="D15" s="5">
        <f>'JAN-FEB SUM (2)'!D15+MARCH!D15</f>
        <v>21741186</v>
      </c>
      <c r="E15" s="5">
        <f>'JAN-FEB SUM (2)'!E15+MARCH!E15</f>
        <v>0</v>
      </c>
      <c r="F15" s="5">
        <f>'JAN-FEB SUM (2)'!F15+MARCH!F15</f>
        <v>0</v>
      </c>
      <c r="G15" s="5">
        <f>'JAN-FEB SUM (2)'!G15+MARCH!G15</f>
        <v>0</v>
      </c>
      <c r="H15" s="5">
        <f>'JAN-FEB SUM (2)'!H15+MARCH!H15</f>
        <v>0</v>
      </c>
      <c r="I15" s="5">
        <f>'JAN-FEB SUM (2)'!I15+MARCH!I15</f>
        <v>0</v>
      </c>
      <c r="J15" s="5">
        <f>'JAN-FEB SUM (2)'!J15+MARCH!J15</f>
        <v>0</v>
      </c>
      <c r="K15" s="5">
        <f>'JAN-FEB SUM (2)'!K15+MARCH!K15</f>
        <v>0</v>
      </c>
      <c r="L15" s="5">
        <f>'JAN-FEB SUM (2)'!L15+MARCH!L15</f>
        <v>0</v>
      </c>
      <c r="M15" s="10">
        <f t="shared" si="1"/>
        <v>21741186</v>
      </c>
      <c r="N15" s="11">
        <f t="shared" si="0"/>
        <v>7.6726049524254464E-2</v>
      </c>
    </row>
    <row r="16" spans="1:14" ht="38" x14ac:dyDescent="0.3">
      <c r="A16" s="25">
        <v>331</v>
      </c>
      <c r="B16" s="16" t="s">
        <v>42</v>
      </c>
      <c r="C16" s="5">
        <f>'JAN-FEB SUM (2)'!C16+MARCH!C16</f>
        <v>0</v>
      </c>
      <c r="D16" s="5">
        <f>'JAN-FEB SUM (2)'!D16+MARCH!D16</f>
        <v>98497</v>
      </c>
      <c r="E16" s="5">
        <f>'JAN-FEB SUM (2)'!E16+MARCH!E16</f>
        <v>0</v>
      </c>
      <c r="F16" s="5">
        <f>'JAN-FEB SUM (2)'!F16+MARCH!F16</f>
        <v>0</v>
      </c>
      <c r="G16" s="5">
        <f>'JAN-FEB SUM (2)'!G16+MARCH!G16</f>
        <v>0</v>
      </c>
      <c r="H16" s="5">
        <f>'JAN-FEB SUM (2)'!H16+MARCH!H16</f>
        <v>0</v>
      </c>
      <c r="I16" s="5">
        <f>'JAN-FEB SUM (2)'!I16+MARCH!I16</f>
        <v>0</v>
      </c>
      <c r="J16" s="5">
        <f>'JAN-FEB SUM (2)'!J16+MARCH!J16</f>
        <v>0</v>
      </c>
      <c r="K16" s="5">
        <f>'JAN-FEB SUM (2)'!K16+MARCH!K16</f>
        <v>0</v>
      </c>
      <c r="L16" s="5">
        <f>'JAN-FEB SUM (2)'!L16+MARCH!L16</f>
        <v>0</v>
      </c>
      <c r="M16" s="10">
        <f t="shared" si="1"/>
        <v>98497</v>
      </c>
      <c r="N16" s="11">
        <f t="shared" si="0"/>
        <v>3.4760227431891212E-4</v>
      </c>
    </row>
    <row r="17" spans="1:14" ht="28.5" customHeight="1" x14ac:dyDescent="0.3">
      <c r="A17" s="25">
        <v>340</v>
      </c>
      <c r="B17" s="16" t="s">
        <v>18</v>
      </c>
      <c r="C17" s="5">
        <f>'JAN-FEB SUM (2)'!C17+MARCH!C17</f>
        <v>0</v>
      </c>
      <c r="D17" s="5">
        <f>'JAN-FEB SUM (2)'!D17+MARCH!D17</f>
        <v>683529</v>
      </c>
      <c r="E17" s="5">
        <f>'JAN-FEB SUM (2)'!E17+MARCH!E17</f>
        <v>0</v>
      </c>
      <c r="F17" s="5">
        <f>'JAN-FEB SUM (2)'!F17+MARCH!F17</f>
        <v>814718</v>
      </c>
      <c r="G17" s="5">
        <f>'JAN-FEB SUM (2)'!G17+MARCH!G17</f>
        <v>0</v>
      </c>
      <c r="H17" s="5">
        <f>'JAN-FEB SUM (2)'!H17+MARCH!H17</f>
        <v>0</v>
      </c>
      <c r="I17" s="5">
        <f>'JAN-FEB SUM (2)'!I17+MARCH!I17</f>
        <v>101517</v>
      </c>
      <c r="J17" s="5">
        <f>'JAN-FEB SUM (2)'!J17+MARCH!J17</f>
        <v>0</v>
      </c>
      <c r="K17" s="5">
        <f>'JAN-FEB SUM (2)'!K17+MARCH!K17</f>
        <v>0</v>
      </c>
      <c r="L17" s="5">
        <f>'JAN-FEB SUM (2)'!L17+MARCH!L17</f>
        <v>0</v>
      </c>
      <c r="M17" s="10">
        <f t="shared" si="1"/>
        <v>1599764</v>
      </c>
      <c r="N17" s="11">
        <f t="shared" si="0"/>
        <v>5.6456704749740612E-3</v>
      </c>
    </row>
    <row r="18" spans="1:14" ht="38" x14ac:dyDescent="0.3">
      <c r="A18" s="25">
        <v>350</v>
      </c>
      <c r="B18" s="16" t="s">
        <v>17</v>
      </c>
      <c r="C18" s="5">
        <f>'JAN-FEB SUM (2)'!C18+MARCH!C18</f>
        <v>0</v>
      </c>
      <c r="D18" s="5">
        <f>'JAN-FEB SUM (2)'!D18+MARCH!D18</f>
        <v>0</v>
      </c>
      <c r="E18" s="5">
        <f>'JAN-FEB SUM (2)'!E18+MARCH!E18</f>
        <v>0</v>
      </c>
      <c r="F18" s="5">
        <f>'JAN-FEB SUM (2)'!F18+MARCH!F18</f>
        <v>0</v>
      </c>
      <c r="G18" s="5">
        <f>'JAN-FEB SUM (2)'!G18+MARCH!G18</f>
        <v>0</v>
      </c>
      <c r="H18" s="5">
        <f>'JAN-FEB SUM (2)'!H18+MARCH!H18</f>
        <v>0</v>
      </c>
      <c r="I18" s="5">
        <f>'JAN-FEB SUM (2)'!I18+MARCH!I18</f>
        <v>0</v>
      </c>
      <c r="J18" s="5">
        <f>'JAN-FEB SUM (2)'!J18+MARCH!J18</f>
        <v>0</v>
      </c>
      <c r="K18" s="5">
        <f>'JAN-FEB SUM (2)'!K18+MARCH!K18</f>
        <v>0</v>
      </c>
      <c r="L18" s="5">
        <f>'JAN-FEB SUM (2)'!L18+MARCH!L18</f>
        <v>0</v>
      </c>
      <c r="M18" s="10">
        <f t="shared" si="1"/>
        <v>0</v>
      </c>
      <c r="N18" s="11">
        <f t="shared" si="0"/>
        <v>0</v>
      </c>
    </row>
    <row r="19" spans="1:14" ht="57" x14ac:dyDescent="0.3">
      <c r="A19" s="25">
        <v>360</v>
      </c>
      <c r="B19" s="16" t="s">
        <v>83</v>
      </c>
      <c r="C19" s="5">
        <f>'JAN-FEB SUM (2)'!C19+MARCH!C19</f>
        <v>0</v>
      </c>
      <c r="D19" s="5">
        <f>'JAN-FEB SUM (2)'!D19+MARCH!D19</f>
        <v>0</v>
      </c>
      <c r="E19" s="5">
        <f>'JAN-FEB SUM (2)'!E19+MARCH!E19</f>
        <v>0</v>
      </c>
      <c r="F19" s="5">
        <f>'JAN-FEB SUM (2)'!F19+MARCH!F19</f>
        <v>0</v>
      </c>
      <c r="G19" s="5">
        <f>'JAN-FEB SUM (2)'!G19+MARCH!G19</f>
        <v>0</v>
      </c>
      <c r="H19" s="5">
        <f>'JAN-FEB SUM (2)'!H19+MARCH!H19</f>
        <v>0</v>
      </c>
      <c r="I19" s="5">
        <f>'JAN-FEB SUM (2)'!I19+MARCH!I19</f>
        <v>0</v>
      </c>
      <c r="J19" s="5">
        <f>'JAN-FEB SUM (2)'!J19+MARCH!J19</f>
        <v>0</v>
      </c>
      <c r="K19" s="5">
        <f>'JAN-FEB SUM (2)'!K19+MARCH!K19</f>
        <v>0</v>
      </c>
      <c r="L19" s="5">
        <f>'JAN-FEB SUM (2)'!L19+MARCH!L19</f>
        <v>0</v>
      </c>
      <c r="M19" s="10">
        <f t="shared" si="1"/>
        <v>0</v>
      </c>
      <c r="N19" s="11">
        <f t="shared" si="0"/>
        <v>0</v>
      </c>
    </row>
    <row r="20" spans="1:14" ht="38" x14ac:dyDescent="0.3">
      <c r="A20" s="25">
        <v>370</v>
      </c>
      <c r="B20" s="16" t="s">
        <v>15</v>
      </c>
      <c r="C20" s="5">
        <f>'JAN-FEB SUM (2)'!C20+MARCH!C20</f>
        <v>0</v>
      </c>
      <c r="D20" s="5">
        <f>'JAN-FEB SUM (2)'!D20+MARCH!D20</f>
        <v>0</v>
      </c>
      <c r="E20" s="5">
        <f>'JAN-FEB SUM (2)'!E20+MARCH!E20</f>
        <v>0</v>
      </c>
      <c r="F20" s="5">
        <f>'JAN-FEB SUM (2)'!F20+MARCH!F20</f>
        <v>0</v>
      </c>
      <c r="G20" s="5">
        <f>'JAN-FEB SUM (2)'!G20+MARCH!G20</f>
        <v>0</v>
      </c>
      <c r="H20" s="5">
        <f>'JAN-FEB SUM (2)'!H20+MARCH!H20</f>
        <v>0</v>
      </c>
      <c r="I20" s="5">
        <f>'JAN-FEB SUM (2)'!I20+MARCH!I20</f>
        <v>0</v>
      </c>
      <c r="J20" s="5">
        <f>'JAN-FEB SUM (2)'!J20+MARCH!J20</f>
        <v>0</v>
      </c>
      <c r="K20" s="5">
        <f>'JAN-FEB SUM (2)'!K20+MARCH!K20</f>
        <v>0</v>
      </c>
      <c r="L20" s="5">
        <f>'JAN-FEB SUM (2)'!L20+MARCH!L20</f>
        <v>0</v>
      </c>
      <c r="M20" s="10">
        <f t="shared" si="1"/>
        <v>0</v>
      </c>
      <c r="N20" s="11">
        <f t="shared" si="0"/>
        <v>0</v>
      </c>
    </row>
    <row r="21" spans="1:14" ht="57" x14ac:dyDescent="0.3">
      <c r="A21" s="25">
        <v>381</v>
      </c>
      <c r="B21" s="16" t="s">
        <v>14</v>
      </c>
      <c r="C21" s="5">
        <f>'JAN-FEB SUM (2)'!C21+MARCH!C21</f>
        <v>0</v>
      </c>
      <c r="D21" s="5">
        <f>'JAN-FEB SUM (2)'!D21+MARCH!D21</f>
        <v>219153</v>
      </c>
      <c r="E21" s="5">
        <f>'JAN-FEB SUM (2)'!E21+MARCH!E21</f>
        <v>0</v>
      </c>
      <c r="F21" s="5">
        <f>'JAN-FEB SUM (2)'!F21+MARCH!F21</f>
        <v>0</v>
      </c>
      <c r="G21" s="5">
        <f>'JAN-FEB SUM (2)'!G21+MARCH!G21</f>
        <v>0</v>
      </c>
      <c r="H21" s="5">
        <f>'JAN-FEB SUM (2)'!H21+MARCH!H21</f>
        <v>0</v>
      </c>
      <c r="I21" s="5">
        <f>'JAN-FEB SUM (2)'!I21+MARCH!I21</f>
        <v>0</v>
      </c>
      <c r="J21" s="5">
        <f>'JAN-FEB SUM (2)'!J21+MARCH!J21</f>
        <v>0</v>
      </c>
      <c r="K21" s="5">
        <f>'JAN-FEB SUM (2)'!K21+MARCH!K21</f>
        <v>0</v>
      </c>
      <c r="L21" s="5">
        <f>'JAN-FEB SUM (2)'!L21+MARCH!L21</f>
        <v>0</v>
      </c>
      <c r="M21" s="10">
        <f t="shared" si="1"/>
        <v>219153</v>
      </c>
      <c r="N21" s="11">
        <f t="shared" si="0"/>
        <v>7.7340509075213E-4</v>
      </c>
    </row>
    <row r="22" spans="1:14" ht="38" x14ac:dyDescent="0.3">
      <c r="A22" s="26">
        <v>405</v>
      </c>
      <c r="B22" s="19" t="s">
        <v>47</v>
      </c>
      <c r="C22" s="5">
        <f>'JAN-FEB SUM (2)'!C22+MARCH!C22</f>
        <v>0</v>
      </c>
      <c r="D22" s="5">
        <f>'JAN-FEB SUM (2)'!D22+MARCH!D22</f>
        <v>0</v>
      </c>
      <c r="E22" s="5">
        <f>'JAN-FEB SUM (2)'!E22+MARCH!E22</f>
        <v>0</v>
      </c>
      <c r="F22" s="5">
        <f>'JAN-FEB SUM (2)'!F22+MARCH!F22</f>
        <v>0</v>
      </c>
      <c r="G22" s="5">
        <f>'JAN-FEB SUM (2)'!G22+MARCH!G22</f>
        <v>0</v>
      </c>
      <c r="H22" s="5">
        <f>'JAN-FEB SUM (2)'!H22+MARCH!H22</f>
        <v>0</v>
      </c>
      <c r="I22" s="5">
        <f>'JAN-FEB SUM (2)'!I22+MARCH!I22</f>
        <v>0</v>
      </c>
      <c r="J22" s="5">
        <f>'JAN-FEB SUM (2)'!J22+MARCH!J22</f>
        <v>0</v>
      </c>
      <c r="K22" s="5">
        <f>'JAN-FEB SUM (2)'!K22+MARCH!K22</f>
        <v>0</v>
      </c>
      <c r="L22" s="5">
        <f>'JAN-FEB SUM (2)'!L22+MARCH!L22</f>
        <v>0</v>
      </c>
      <c r="M22" s="10">
        <f t="shared" si="1"/>
        <v>0</v>
      </c>
      <c r="N22" s="11">
        <f t="shared" si="0"/>
        <v>0</v>
      </c>
    </row>
    <row r="23" spans="1:14" ht="31.5" customHeight="1" x14ac:dyDescent="0.3">
      <c r="A23" s="25">
        <v>410</v>
      </c>
      <c r="B23" s="16" t="s">
        <v>40</v>
      </c>
      <c r="C23" s="5">
        <f>'JAN-FEB SUM (2)'!C23+MARCH!C23</f>
        <v>0</v>
      </c>
      <c r="D23" s="5">
        <f>'JAN-FEB SUM (2)'!D23+MARCH!D23</f>
        <v>223561</v>
      </c>
      <c r="E23" s="5">
        <f>'JAN-FEB SUM (2)'!E23+MARCH!E23</f>
        <v>0</v>
      </c>
      <c r="F23" s="5">
        <f>'JAN-FEB SUM (2)'!F23+MARCH!F23</f>
        <v>223443</v>
      </c>
      <c r="G23" s="5">
        <f>'JAN-FEB SUM (2)'!G23+MARCH!G23</f>
        <v>0</v>
      </c>
      <c r="H23" s="5">
        <f>'JAN-FEB SUM (2)'!H23+MARCH!H23</f>
        <v>0</v>
      </c>
      <c r="I23" s="5">
        <f>'JAN-FEB SUM (2)'!I23+MARCH!I23</f>
        <v>0</v>
      </c>
      <c r="J23" s="5">
        <f>'JAN-FEB SUM (2)'!J23+MARCH!J23</f>
        <v>0</v>
      </c>
      <c r="K23" s="5">
        <f>'JAN-FEB SUM (2)'!K23+MARCH!K23</f>
        <v>0</v>
      </c>
      <c r="L23" s="5">
        <f>'JAN-FEB SUM (2)'!L23+MARCH!L23</f>
        <v>0</v>
      </c>
      <c r="M23" s="10">
        <f t="shared" si="1"/>
        <v>447004</v>
      </c>
      <c r="N23" s="11">
        <f t="shared" si="0"/>
        <v>1.577505985254891E-3</v>
      </c>
    </row>
    <row r="24" spans="1:14" ht="56.25" customHeight="1" x14ac:dyDescent="0.3">
      <c r="A24" s="24">
        <v>415</v>
      </c>
      <c r="B24" s="20" t="s">
        <v>43</v>
      </c>
      <c r="C24" s="5">
        <f>'JAN-FEB SUM (2)'!C24+MARCH!C24</f>
        <v>0</v>
      </c>
      <c r="D24" s="5">
        <f>'JAN-FEB SUM (2)'!D24+MARCH!D24</f>
        <v>89661</v>
      </c>
      <c r="E24" s="5">
        <f>'JAN-FEB SUM (2)'!E24+MARCH!E24</f>
        <v>0</v>
      </c>
      <c r="F24" s="5">
        <f>'JAN-FEB SUM (2)'!F24+MARCH!F24</f>
        <v>82433</v>
      </c>
      <c r="G24" s="5">
        <f>'JAN-FEB SUM (2)'!G24+MARCH!G24</f>
        <v>0</v>
      </c>
      <c r="H24" s="5">
        <f>'JAN-FEB SUM (2)'!H24+MARCH!H24</f>
        <v>0</v>
      </c>
      <c r="I24" s="5">
        <f>'JAN-FEB SUM (2)'!I24+MARCH!I24</f>
        <v>11577</v>
      </c>
      <c r="J24" s="5">
        <f>'JAN-FEB SUM (2)'!J24+MARCH!J24</f>
        <v>0</v>
      </c>
      <c r="K24" s="5">
        <f>'JAN-FEB SUM (2)'!K24+MARCH!K24</f>
        <v>0</v>
      </c>
      <c r="L24" s="5">
        <f>'JAN-FEB SUM (2)'!L24+MARCH!L24</f>
        <v>0</v>
      </c>
      <c r="M24" s="10">
        <f t="shared" si="1"/>
        <v>183671</v>
      </c>
      <c r="N24" s="11">
        <f t="shared" si="0"/>
        <v>6.4818682118672553E-4</v>
      </c>
    </row>
    <row r="25" spans="1:14" ht="56.25" customHeight="1" x14ac:dyDescent="0.3">
      <c r="A25" s="24">
        <v>420</v>
      </c>
      <c r="B25" s="20" t="s">
        <v>41</v>
      </c>
      <c r="C25" s="5">
        <f>'JAN-FEB SUM (2)'!C25+MARCH!C25</f>
        <v>0</v>
      </c>
      <c r="D25" s="5">
        <f>'JAN-FEB SUM (2)'!D25+MARCH!D25</f>
        <v>0</v>
      </c>
      <c r="E25" s="5">
        <f>'JAN-FEB SUM (2)'!E25+MARCH!E25</f>
        <v>0</v>
      </c>
      <c r="F25" s="5">
        <f>'JAN-FEB SUM (2)'!F25+MARCH!F25</f>
        <v>0</v>
      </c>
      <c r="G25" s="5">
        <f>'JAN-FEB SUM (2)'!G25+MARCH!G25</f>
        <v>0</v>
      </c>
      <c r="H25" s="5">
        <f>'JAN-FEB SUM (2)'!H25+MARCH!H25</f>
        <v>0</v>
      </c>
      <c r="I25" s="5">
        <f>'JAN-FEB SUM (2)'!I25+MARCH!I25</f>
        <v>0</v>
      </c>
      <c r="J25" s="5">
        <f>'JAN-FEB SUM (2)'!J25+MARCH!J25</f>
        <v>0</v>
      </c>
      <c r="K25" s="5">
        <f>'JAN-FEB SUM (2)'!K25+MARCH!K25</f>
        <v>0</v>
      </c>
      <c r="L25" s="5">
        <f>'JAN-FEB SUM (2)'!L25+MARCH!L25</f>
        <v>0</v>
      </c>
      <c r="M25" s="10">
        <f t="shared" si="1"/>
        <v>0</v>
      </c>
      <c r="N25" s="11">
        <f t="shared" si="0"/>
        <v>0</v>
      </c>
    </row>
    <row r="26" spans="1:14" ht="38.25" customHeight="1" x14ac:dyDescent="0.3">
      <c r="A26" s="24">
        <v>435</v>
      </c>
      <c r="B26" s="20" t="s">
        <v>13</v>
      </c>
      <c r="C26" s="5">
        <f>'JAN-FEB SUM (2)'!C26+MARCH!C26</f>
        <v>0</v>
      </c>
      <c r="D26" s="5">
        <f>'JAN-FEB SUM (2)'!D26+MARCH!D26</f>
        <v>0</v>
      </c>
      <c r="E26" s="5">
        <f>'JAN-FEB SUM (2)'!E26+MARCH!E26</f>
        <v>0</v>
      </c>
      <c r="F26" s="5">
        <f>'JAN-FEB SUM (2)'!F26+MARCH!F26</f>
        <v>0</v>
      </c>
      <c r="G26" s="5">
        <f>'JAN-FEB SUM (2)'!G26+MARCH!G26</f>
        <v>0</v>
      </c>
      <c r="H26" s="5">
        <f>'JAN-FEB SUM (2)'!H26+MARCH!H26</f>
        <v>0</v>
      </c>
      <c r="I26" s="5">
        <f>'JAN-FEB SUM (2)'!I26+MARCH!I26</f>
        <v>0</v>
      </c>
      <c r="J26" s="5">
        <f>'JAN-FEB SUM (2)'!J26+MARCH!J26</f>
        <v>0</v>
      </c>
      <c r="K26" s="5">
        <f>'JAN-FEB SUM (2)'!K26+MARCH!K26</f>
        <v>0</v>
      </c>
      <c r="L26" s="5">
        <f>'JAN-FEB SUM (2)'!L26+MARCH!L26</f>
        <v>0</v>
      </c>
      <c r="M26" s="10">
        <f t="shared" si="1"/>
        <v>0</v>
      </c>
      <c r="N26" s="11">
        <f t="shared" si="0"/>
        <v>0</v>
      </c>
    </row>
    <row r="27" spans="1:14" ht="38" x14ac:dyDescent="0.3">
      <c r="A27" s="25">
        <v>440</v>
      </c>
      <c r="B27" s="16" t="s">
        <v>12</v>
      </c>
      <c r="C27" s="5">
        <f>'JAN-FEB SUM (2)'!C27+MARCH!C27</f>
        <v>0</v>
      </c>
      <c r="D27" s="5">
        <f>'JAN-FEB SUM (2)'!D27+MARCH!D27</f>
        <v>0</v>
      </c>
      <c r="E27" s="5">
        <f>'JAN-FEB SUM (2)'!E27+MARCH!E27</f>
        <v>0</v>
      </c>
      <c r="F27" s="5">
        <f>'JAN-FEB SUM (2)'!F27+MARCH!F27</f>
        <v>0</v>
      </c>
      <c r="G27" s="5">
        <f>'JAN-FEB SUM (2)'!G27+MARCH!G27</f>
        <v>0</v>
      </c>
      <c r="H27" s="5">
        <f>'JAN-FEB SUM (2)'!H27+MARCH!H27</f>
        <v>0</v>
      </c>
      <c r="I27" s="5">
        <f>'JAN-FEB SUM (2)'!I27+MARCH!I27</f>
        <v>0</v>
      </c>
      <c r="J27" s="5">
        <f>'JAN-FEB SUM (2)'!J27+MARCH!J27</f>
        <v>0</v>
      </c>
      <c r="K27" s="5">
        <f>'JAN-FEB SUM (2)'!K27+MARCH!K27</f>
        <v>0</v>
      </c>
      <c r="L27" s="5">
        <f>'JAN-FEB SUM (2)'!L27+MARCH!L27</f>
        <v>0</v>
      </c>
      <c r="M27" s="10">
        <f t="shared" si="1"/>
        <v>0</v>
      </c>
      <c r="N27" s="11">
        <f t="shared" si="0"/>
        <v>0</v>
      </c>
    </row>
    <row r="28" spans="1:14" ht="57" x14ac:dyDescent="0.3">
      <c r="A28" s="25">
        <v>450</v>
      </c>
      <c r="B28" s="16" t="s">
        <v>49</v>
      </c>
      <c r="C28" s="5">
        <f>'JAN-FEB SUM (2)'!C28+MARCH!C28</f>
        <v>0</v>
      </c>
      <c r="D28" s="5">
        <f>'JAN-FEB SUM (2)'!D28+MARCH!D28</f>
        <v>0</v>
      </c>
      <c r="E28" s="5">
        <f>'JAN-FEB SUM (2)'!E28+MARCH!E28</f>
        <v>0</v>
      </c>
      <c r="F28" s="5">
        <f>'JAN-FEB SUM (2)'!F28+MARCH!F28</f>
        <v>0</v>
      </c>
      <c r="G28" s="5">
        <f>'JAN-FEB SUM (2)'!G28+MARCH!G28</f>
        <v>0</v>
      </c>
      <c r="H28" s="5">
        <f>'JAN-FEB SUM (2)'!H28+MARCH!H28</f>
        <v>0</v>
      </c>
      <c r="I28" s="5">
        <f>'JAN-FEB SUM (2)'!I28+MARCH!I28</f>
        <v>0</v>
      </c>
      <c r="J28" s="5">
        <f>'JAN-FEB SUM (2)'!J28+MARCH!J28</f>
        <v>0</v>
      </c>
      <c r="K28" s="5">
        <f>'JAN-FEB SUM (2)'!K28+MARCH!K28</f>
        <v>0</v>
      </c>
      <c r="L28" s="5">
        <f>'JAN-FEB SUM (2)'!L28+MARCH!L28</f>
        <v>0</v>
      </c>
      <c r="M28" s="10">
        <f t="shared" si="1"/>
        <v>0</v>
      </c>
      <c r="N28" s="11">
        <f t="shared" si="0"/>
        <v>0</v>
      </c>
    </row>
    <row r="29" spans="1:14" ht="19" x14ac:dyDescent="0.3">
      <c r="A29" s="25">
        <v>455</v>
      </c>
      <c r="B29" s="16" t="s">
        <v>11</v>
      </c>
      <c r="C29" s="5">
        <f>'JAN-FEB SUM (2)'!C29+MARCH!C29</f>
        <v>0</v>
      </c>
      <c r="D29" s="5">
        <f>'JAN-FEB SUM (2)'!D29+MARCH!D29</f>
        <v>0</v>
      </c>
      <c r="E29" s="5">
        <f>'JAN-FEB SUM (2)'!E29+MARCH!E29</f>
        <v>0</v>
      </c>
      <c r="F29" s="5">
        <f>'JAN-FEB SUM (2)'!F29+MARCH!F29</f>
        <v>0</v>
      </c>
      <c r="G29" s="5">
        <f>'JAN-FEB SUM (2)'!G29+MARCH!G29</f>
        <v>0</v>
      </c>
      <c r="H29" s="5">
        <f>'JAN-FEB SUM (2)'!H29+MARCH!H29</f>
        <v>0</v>
      </c>
      <c r="I29" s="5">
        <f>'JAN-FEB SUM (2)'!I29+MARCH!I29</f>
        <v>0</v>
      </c>
      <c r="J29" s="5">
        <f>'JAN-FEB SUM (2)'!J29+MARCH!J29</f>
        <v>0</v>
      </c>
      <c r="K29" s="5">
        <f>'JAN-FEB SUM (2)'!K29+MARCH!K29</f>
        <v>0</v>
      </c>
      <c r="L29" s="5">
        <f>'JAN-FEB SUM (2)'!L29+MARCH!L29</f>
        <v>0</v>
      </c>
      <c r="M29" s="10">
        <f t="shared" si="1"/>
        <v>0</v>
      </c>
      <c r="N29" s="11">
        <f t="shared" si="0"/>
        <v>0</v>
      </c>
    </row>
    <row r="30" spans="1:14" ht="19" x14ac:dyDescent="0.3">
      <c r="A30" s="25">
        <v>460</v>
      </c>
      <c r="B30" s="16" t="s">
        <v>16</v>
      </c>
      <c r="C30" s="5">
        <f>'JAN-FEB SUM (2)'!C30+MARCH!C30</f>
        <v>0</v>
      </c>
      <c r="D30" s="5">
        <f>'JAN-FEB SUM (2)'!D30+MARCH!D30</f>
        <v>0</v>
      </c>
      <c r="E30" s="5">
        <f>'JAN-FEB SUM (2)'!E30+MARCH!E30</f>
        <v>0</v>
      </c>
      <c r="F30" s="5">
        <f>'JAN-FEB SUM (2)'!F30+MARCH!F30</f>
        <v>0</v>
      </c>
      <c r="G30" s="5">
        <f>'JAN-FEB SUM (2)'!G30+MARCH!G30</f>
        <v>0</v>
      </c>
      <c r="H30" s="5">
        <f>'JAN-FEB SUM (2)'!H30+MARCH!H30</f>
        <v>0</v>
      </c>
      <c r="I30" s="5">
        <f>'JAN-FEB SUM (2)'!I30+MARCH!I30</f>
        <v>0</v>
      </c>
      <c r="J30" s="5">
        <f>'JAN-FEB SUM (2)'!J30+MARCH!J30</f>
        <v>0</v>
      </c>
      <c r="K30" s="5">
        <f>'JAN-FEB SUM (2)'!K30+MARCH!K30</f>
        <v>0</v>
      </c>
      <c r="L30" s="5">
        <f>'JAN-FEB SUM (2)'!L30+MARCH!L30</f>
        <v>0</v>
      </c>
      <c r="M30" s="10">
        <f t="shared" si="1"/>
        <v>0</v>
      </c>
      <c r="N30" s="11">
        <f t="shared" si="0"/>
        <v>0</v>
      </c>
    </row>
    <row r="31" spans="1:14" ht="57" x14ac:dyDescent="0.3">
      <c r="A31" s="25">
        <v>465</v>
      </c>
      <c r="B31" s="16" t="s">
        <v>44</v>
      </c>
      <c r="C31" s="5">
        <f>'JAN-FEB SUM (2)'!C31+MARCH!C31</f>
        <v>0</v>
      </c>
      <c r="D31" s="5">
        <f>'JAN-FEB SUM (2)'!D31+MARCH!D31</f>
        <v>0</v>
      </c>
      <c r="E31" s="5">
        <f>'JAN-FEB SUM (2)'!E31+MARCH!E31</f>
        <v>0</v>
      </c>
      <c r="F31" s="5">
        <f>'JAN-FEB SUM (2)'!F31+MARCH!F31</f>
        <v>0</v>
      </c>
      <c r="G31" s="5">
        <f>'JAN-FEB SUM (2)'!G31+MARCH!G31</f>
        <v>0</v>
      </c>
      <c r="H31" s="5">
        <f>'JAN-FEB SUM (2)'!H31+MARCH!H31</f>
        <v>0</v>
      </c>
      <c r="I31" s="5">
        <f>'JAN-FEB SUM (2)'!I31+MARCH!I31</f>
        <v>0</v>
      </c>
      <c r="J31" s="5">
        <f>'JAN-FEB SUM (2)'!J31+MARCH!J31</f>
        <v>0</v>
      </c>
      <c r="K31" s="5">
        <f>'JAN-FEB SUM (2)'!K31+MARCH!K31</f>
        <v>0</v>
      </c>
      <c r="L31" s="5">
        <f>'JAN-FEB SUM (2)'!L31+MARCH!L31</f>
        <v>0</v>
      </c>
      <c r="M31" s="10">
        <f t="shared" si="1"/>
        <v>0</v>
      </c>
      <c r="N31" s="11">
        <f t="shared" si="0"/>
        <v>0</v>
      </c>
    </row>
    <row r="32" spans="1:14" ht="33.75" customHeight="1" x14ac:dyDescent="0.3">
      <c r="A32" s="25">
        <v>480</v>
      </c>
      <c r="B32" s="16" t="s">
        <v>10</v>
      </c>
      <c r="C32" s="5">
        <f>'JAN-FEB SUM (2)'!C32+MARCH!C32</f>
        <v>0</v>
      </c>
      <c r="D32" s="5">
        <f>'JAN-FEB SUM (2)'!D32+MARCH!D32</f>
        <v>46278</v>
      </c>
      <c r="E32" s="5">
        <f>'JAN-FEB SUM (2)'!E32+MARCH!E32</f>
        <v>0</v>
      </c>
      <c r="F32" s="5">
        <f>'JAN-FEB SUM (2)'!F32+MARCH!F32</f>
        <v>76359</v>
      </c>
      <c r="G32" s="5">
        <f>'JAN-FEB SUM (2)'!G32+MARCH!G32</f>
        <v>0</v>
      </c>
      <c r="H32" s="5">
        <f>'JAN-FEB SUM (2)'!H32+MARCH!H32</f>
        <v>0</v>
      </c>
      <c r="I32" s="5">
        <f>'JAN-FEB SUM (2)'!I32+MARCH!I32</f>
        <v>0</v>
      </c>
      <c r="J32" s="5">
        <f>'JAN-FEB SUM (2)'!J32+MARCH!J32</f>
        <v>0</v>
      </c>
      <c r="K32" s="5">
        <f>'JAN-FEB SUM (2)'!K32+MARCH!K32</f>
        <v>0</v>
      </c>
      <c r="L32" s="5">
        <f>'JAN-FEB SUM (2)'!L32+MARCH!L32</f>
        <v>0</v>
      </c>
      <c r="M32" s="10">
        <f t="shared" si="1"/>
        <v>122637</v>
      </c>
      <c r="N32" s="11">
        <f t="shared" si="0"/>
        <v>4.3279389337389385E-4</v>
      </c>
    </row>
    <row r="33" spans="1:17" ht="19" x14ac:dyDescent="0.3">
      <c r="A33" s="25">
        <v>485</v>
      </c>
      <c r="B33" s="16" t="s">
        <v>9</v>
      </c>
      <c r="C33" s="5">
        <f>'JAN-FEB SUM (2)'!C33+MARCH!C33</f>
        <v>0</v>
      </c>
      <c r="D33" s="5">
        <f>'JAN-FEB SUM (2)'!D33+MARCH!D33</f>
        <v>6935951</v>
      </c>
      <c r="E33" s="5">
        <f>'JAN-FEB SUM (2)'!E33+MARCH!E33</f>
        <v>0</v>
      </c>
      <c r="F33" s="5">
        <f>'JAN-FEB SUM (2)'!F33+MARCH!F33</f>
        <v>9785557</v>
      </c>
      <c r="G33" s="5">
        <f>'JAN-FEB SUM (2)'!G33+MARCH!G33</f>
        <v>0</v>
      </c>
      <c r="H33" s="5">
        <f>'JAN-FEB SUM (2)'!H33+MARCH!H33</f>
        <v>0</v>
      </c>
      <c r="I33" s="5">
        <f>'JAN-FEB SUM (2)'!I33+MARCH!I33</f>
        <v>3106569</v>
      </c>
      <c r="J33" s="5">
        <f>'JAN-FEB SUM (2)'!J33+MARCH!J33</f>
        <v>0</v>
      </c>
      <c r="K33" s="5">
        <f>'JAN-FEB SUM (2)'!K33+MARCH!K33</f>
        <v>0</v>
      </c>
      <c r="L33" s="5">
        <f>'JAN-FEB SUM (2)'!L33+MARCH!L33</f>
        <v>0</v>
      </c>
      <c r="M33" s="10">
        <f t="shared" si="1"/>
        <v>19828077</v>
      </c>
      <c r="N33" s="11">
        <f t="shared" si="0"/>
        <v>6.9974564307242984E-2</v>
      </c>
    </row>
    <row r="34" spans="1:17" ht="52.5" customHeight="1" x14ac:dyDescent="0.3">
      <c r="A34" s="25">
        <v>495</v>
      </c>
      <c r="B34" s="16" t="s">
        <v>8</v>
      </c>
      <c r="C34" s="5">
        <f>'JAN-FEB SUM (2)'!C34+MARCH!C34</f>
        <v>0</v>
      </c>
      <c r="D34" s="5">
        <f>'JAN-FEB SUM (2)'!D34+MARCH!D34</f>
        <v>265297</v>
      </c>
      <c r="E34" s="5">
        <f>'JAN-FEB SUM (2)'!E34+MARCH!E34</f>
        <v>0</v>
      </c>
      <c r="F34" s="5">
        <f>'JAN-FEB SUM (2)'!F34+MARCH!F34</f>
        <v>410076</v>
      </c>
      <c r="G34" s="5">
        <f>'JAN-FEB SUM (2)'!G34+MARCH!G34</f>
        <v>0</v>
      </c>
      <c r="H34" s="5">
        <f>'JAN-FEB SUM (2)'!H34+MARCH!H34</f>
        <v>0</v>
      </c>
      <c r="I34" s="5">
        <f>'JAN-FEB SUM (2)'!I34+MARCH!I34</f>
        <v>0</v>
      </c>
      <c r="J34" s="5">
        <f>'JAN-FEB SUM (2)'!J34+MARCH!J34</f>
        <v>0</v>
      </c>
      <c r="K34" s="5">
        <f>'JAN-FEB SUM (2)'!K34+MARCH!K34</f>
        <v>0</v>
      </c>
      <c r="L34" s="5">
        <f>'JAN-FEB SUM (2)'!L34+MARCH!L34</f>
        <v>0</v>
      </c>
      <c r="M34" s="10">
        <f t="shared" si="1"/>
        <v>675373</v>
      </c>
      <c r="N34" s="11">
        <f t="shared" si="0"/>
        <v>2.3834349352121042E-3</v>
      </c>
    </row>
    <row r="35" spans="1:17" ht="76" x14ac:dyDescent="0.3">
      <c r="A35" s="25">
        <v>496</v>
      </c>
      <c r="B35" s="16" t="s">
        <v>48</v>
      </c>
      <c r="C35" s="5">
        <f>'JAN-FEB SUM (2)'!C35+MARCH!C35</f>
        <v>0</v>
      </c>
      <c r="D35" s="5">
        <f>'JAN-FEB SUM (2)'!D35+MARCH!D35</f>
        <v>0</v>
      </c>
      <c r="E35" s="5">
        <f>'JAN-FEB SUM (2)'!E35+MARCH!E35</f>
        <v>0</v>
      </c>
      <c r="F35" s="5">
        <f>'JAN-FEB SUM (2)'!F35+MARCH!F35</f>
        <v>0</v>
      </c>
      <c r="G35" s="5">
        <f>'JAN-FEB SUM (2)'!G35+MARCH!G35</f>
        <v>0</v>
      </c>
      <c r="H35" s="5">
        <f>'JAN-FEB SUM (2)'!H35+MARCH!H35</f>
        <v>0</v>
      </c>
      <c r="I35" s="5">
        <f>'JAN-FEB SUM (2)'!I35+MARCH!I35</f>
        <v>0</v>
      </c>
      <c r="J35" s="5">
        <f>'JAN-FEB SUM (2)'!J35+MARCH!J35</f>
        <v>0</v>
      </c>
      <c r="K35" s="5">
        <f>'JAN-FEB SUM (2)'!K35+MARCH!K35</f>
        <v>0</v>
      </c>
      <c r="L35" s="5">
        <f>'JAN-FEB SUM (2)'!L35+MARCH!L35</f>
        <v>0</v>
      </c>
      <c r="M35" s="10">
        <f t="shared" si="1"/>
        <v>0</v>
      </c>
      <c r="N35" s="11">
        <f t="shared" si="0"/>
        <v>0</v>
      </c>
    </row>
    <row r="36" spans="1:17" ht="38" x14ac:dyDescent="0.3">
      <c r="A36" s="25">
        <v>498</v>
      </c>
      <c r="B36" s="16" t="s">
        <v>45</v>
      </c>
      <c r="C36" s="5">
        <f>'JAN-FEB SUM (2)'!C36+MARCH!C36</f>
        <v>0</v>
      </c>
      <c r="D36" s="5">
        <f>'JAN-FEB SUM (2)'!D36+MARCH!D36</f>
        <v>429667</v>
      </c>
      <c r="E36" s="5">
        <f>'JAN-FEB SUM (2)'!E36+MARCH!E36</f>
        <v>0</v>
      </c>
      <c r="F36" s="5">
        <f>'JAN-FEB SUM (2)'!F36+MARCH!F36</f>
        <v>386701</v>
      </c>
      <c r="G36" s="5">
        <f>'JAN-FEB SUM (2)'!G36+MARCH!G36</f>
        <v>0</v>
      </c>
      <c r="H36" s="5">
        <f>'JAN-FEB SUM (2)'!H36+MARCH!H36</f>
        <v>0</v>
      </c>
      <c r="I36" s="5">
        <f>'JAN-FEB SUM (2)'!I36+MARCH!I36</f>
        <v>0</v>
      </c>
      <c r="J36" s="5">
        <f>'JAN-FEB SUM (2)'!J36+MARCH!J36</f>
        <v>0</v>
      </c>
      <c r="K36" s="5">
        <f>'JAN-FEB SUM (2)'!K36+MARCH!K36</f>
        <v>0</v>
      </c>
      <c r="L36" s="5">
        <f>'JAN-FEB SUM (2)'!L36+MARCH!L36</f>
        <v>0</v>
      </c>
      <c r="M36" s="10">
        <f t="shared" si="1"/>
        <v>816368</v>
      </c>
      <c r="N36" s="11">
        <f t="shared" si="0"/>
        <v>2.8810153962169575E-3</v>
      </c>
    </row>
    <row r="37" spans="1:17" ht="57" x14ac:dyDescent="0.3">
      <c r="A37" s="27" t="s">
        <v>7</v>
      </c>
      <c r="B37" s="19" t="s">
        <v>6</v>
      </c>
      <c r="C37" s="5">
        <f>'JAN-FEB SUM (2)'!C37+MARCH!C37</f>
        <v>0</v>
      </c>
      <c r="D37" s="5">
        <f>'JAN-FEB SUM (2)'!D37+MARCH!D37</f>
        <v>1283676</v>
      </c>
      <c r="E37" s="5">
        <f>'JAN-FEB SUM (2)'!E37+MARCH!E37</f>
        <v>0</v>
      </c>
      <c r="F37" s="5">
        <f>'JAN-FEB SUM (2)'!F37+MARCH!F37</f>
        <v>0</v>
      </c>
      <c r="G37" s="5">
        <f>'JAN-FEB SUM (2)'!G37+MARCH!G37</f>
        <v>0</v>
      </c>
      <c r="H37" s="5">
        <f>'JAN-FEB SUM (2)'!H37+MARCH!H37</f>
        <v>0</v>
      </c>
      <c r="I37" s="5">
        <f>'JAN-FEB SUM (2)'!I37+MARCH!I37</f>
        <v>0</v>
      </c>
      <c r="J37" s="5">
        <f>'JAN-FEB SUM (2)'!J37+MARCH!J37</f>
        <v>72888</v>
      </c>
      <c r="K37" s="5">
        <f>'JAN-FEB SUM (2)'!K37+MARCH!K37</f>
        <v>14134</v>
      </c>
      <c r="L37" s="5">
        <f>'JAN-FEB SUM (2)'!L37+MARCH!L37</f>
        <v>0</v>
      </c>
      <c r="M37" s="30">
        <f>SUM(C37:L37)</f>
        <v>1370698</v>
      </c>
      <c r="N37" s="11">
        <f t="shared" si="0"/>
        <v>4.8372817670018801E-3</v>
      </c>
      <c r="P37" s="3"/>
    </row>
    <row r="38" spans="1:17" ht="19" x14ac:dyDescent="0.3">
      <c r="A38" s="28"/>
      <c r="B38" s="16" t="s">
        <v>50</v>
      </c>
      <c r="C38" s="5">
        <f>'JAN-FEB SUM (2)'!C38+MARCH!C38</f>
        <v>0</v>
      </c>
      <c r="D38" s="5">
        <f>'JAN-FEB SUM (2)'!D38+MARCH!D38</f>
        <v>0</v>
      </c>
      <c r="E38" s="5">
        <f>'JAN-FEB SUM (2)'!E38+MARCH!E38</f>
        <v>0</v>
      </c>
      <c r="F38" s="5">
        <f>'JAN-FEB SUM (2)'!F38+MARCH!F38</f>
        <v>0</v>
      </c>
      <c r="G38" s="5">
        <f>'JAN-FEB SUM (2)'!G38+MARCH!G38</f>
        <v>0</v>
      </c>
      <c r="H38" s="5">
        <f>'JAN-FEB SUM (2)'!H38+MARCH!H38</f>
        <v>0</v>
      </c>
      <c r="I38" s="5">
        <f>'JAN-FEB SUM (2)'!I38+MARCH!I38</f>
        <v>0</v>
      </c>
      <c r="J38" s="5">
        <f>'JAN-FEB SUM (2)'!J38+MARCH!J38</f>
        <v>10189234</v>
      </c>
      <c r="K38" s="5">
        <f>'JAN-FEB SUM (2)'!K38+MARCH!K38</f>
        <v>2035721</v>
      </c>
      <c r="L38" s="5">
        <f>'JAN-FEB SUM (2)'!L38+MARCH!L38</f>
        <v>0</v>
      </c>
      <c r="M38" s="47">
        <f>SUM(C38:L38)</f>
        <v>12224955</v>
      </c>
      <c r="N38" s="11">
        <f t="shared" si="0"/>
        <v>4.3142655730086764E-2</v>
      </c>
      <c r="P38" s="3"/>
    </row>
    <row r="39" spans="1:17" ht="25.5" customHeight="1" thickBot="1" x14ac:dyDescent="0.35">
      <c r="A39" s="28"/>
      <c r="B39" s="19" t="s">
        <v>5</v>
      </c>
      <c r="C39" s="59">
        <f>'JAN-FEB SUM (2)'!C39+MARCH!C39</f>
        <v>0</v>
      </c>
      <c r="D39" s="59">
        <f>'JAN-FEB SUM (2)'!D39+MARCH!D39</f>
        <v>0</v>
      </c>
      <c r="E39" s="59">
        <f>'JAN-FEB SUM (2)'!E39+MARCH!E39</f>
        <v>0</v>
      </c>
      <c r="F39" s="59">
        <f>'JAN-FEB SUM (2)'!F39+MARCH!F39</f>
        <v>0</v>
      </c>
      <c r="G39" s="59">
        <f>'JAN-FEB SUM (2)'!G39+MARCH!G39</f>
        <v>0</v>
      </c>
      <c r="H39" s="59">
        <f>'JAN-FEB SUM (2)'!H39+MARCH!H39</f>
        <v>0</v>
      </c>
      <c r="I39" s="59">
        <f>'JAN-FEB SUM (2)'!I39+MARCH!I39</f>
        <v>0</v>
      </c>
      <c r="J39" s="59">
        <f>'JAN-FEB SUM (2)'!J39+MARCH!J39</f>
        <v>0</v>
      </c>
      <c r="K39" s="59">
        <f>'JAN-FEB SUM (2)'!K39+MARCH!K39</f>
        <v>0</v>
      </c>
      <c r="L39" s="63">
        <f>'JAN-FEB SUM (2)'!L39+MARCH!L39</f>
        <v>0</v>
      </c>
      <c r="M39" s="58">
        <f>SUM(C39:L39)</f>
        <v>0</v>
      </c>
      <c r="N39" s="60">
        <f t="shared" si="0"/>
        <v>0</v>
      </c>
      <c r="P39" s="2"/>
      <c r="Q39" s="3"/>
    </row>
    <row r="40" spans="1:17" s="31" customFormat="1" ht="21" thickTop="1" thickBot="1" x14ac:dyDescent="0.35">
      <c r="A40" s="114" t="s">
        <v>4</v>
      </c>
      <c r="B40" s="115"/>
      <c r="C40" s="41">
        <f>SUM(C4:C39)</f>
        <v>3477518</v>
      </c>
      <c r="D40" s="41">
        <f>SUM(D4:D39)</f>
        <v>103633352</v>
      </c>
      <c r="E40" s="41">
        <f t="shared" ref="E40:M40" si="2">SUM(E4:E39)</f>
        <v>5737904</v>
      </c>
      <c r="F40" s="41">
        <f t="shared" si="2"/>
        <v>132056916</v>
      </c>
      <c r="G40" s="41">
        <f>SUM(G4:G39)</f>
        <v>9399127</v>
      </c>
      <c r="H40" s="41">
        <f t="shared" si="2"/>
        <v>7.98</v>
      </c>
      <c r="I40" s="41">
        <f t="shared" si="2"/>
        <v>9288113</v>
      </c>
      <c r="J40" s="41">
        <f t="shared" si="2"/>
        <v>16393315</v>
      </c>
      <c r="K40" s="41">
        <f t="shared" si="2"/>
        <v>3278954</v>
      </c>
      <c r="L40" s="41">
        <f t="shared" si="2"/>
        <v>96000</v>
      </c>
      <c r="M40" s="41">
        <f t="shared" si="2"/>
        <v>283361206.98000002</v>
      </c>
      <c r="N40" s="51">
        <f t="shared" si="0"/>
        <v>1</v>
      </c>
      <c r="P40" s="62">
        <f>'JAN-FEB SUM (2)'!M40+MARCH!M40</f>
        <v>283361206.98000002</v>
      </c>
    </row>
    <row r="41" spans="1:17" ht="6" customHeight="1" thickBot="1" x14ac:dyDescent="0.3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22"/>
      <c r="P41" s="3"/>
    </row>
    <row r="42" spans="1:17" ht="22.5" customHeight="1" thickTop="1" thickBot="1" x14ac:dyDescent="0.35">
      <c r="A42" s="116" t="s">
        <v>3</v>
      </c>
      <c r="B42" s="117"/>
      <c r="C42" s="38">
        <f>'JAN-FEB SUM (2)'!C42+MARCH!C42</f>
        <v>134061466.42438447</v>
      </c>
      <c r="D42" s="38">
        <f>'JAN-FEB SUM (2)'!D42+MARCH!D42</f>
        <v>311818965.67340785</v>
      </c>
      <c r="E42" s="38">
        <f>'JAN-FEB SUM (2)'!E42+MARCH!E42</f>
        <v>181331825.28741431</v>
      </c>
      <c r="F42" s="38">
        <f>'JAN-FEB SUM (2)'!F42+MARCH!F42</f>
        <v>205435048.03851795</v>
      </c>
      <c r="G42" s="38">
        <f>'JAN-FEB SUM (2)'!G42+MARCH!G42</f>
        <v>62989465.788451761</v>
      </c>
      <c r="H42" s="38">
        <f>'JAN-FEB SUM (2)'!H42+MARCH!H42</f>
        <v>6994970.579228946</v>
      </c>
      <c r="I42" s="38">
        <f>'JAN-FEB SUM (2)'!I42+MARCH!I42</f>
        <v>80552676.271172583</v>
      </c>
      <c r="J42" s="38">
        <f>JAN!J42+FEB!J42</f>
        <v>0</v>
      </c>
      <c r="K42" s="38">
        <f>JAN!K42+FEB!K42</f>
        <v>0</v>
      </c>
      <c r="L42" s="38">
        <f>JAN!L42+FEB!L42</f>
        <v>8550648.0837346092</v>
      </c>
      <c r="M42" s="39">
        <f>'JAN-FEB SUM (2)'!M42+MARCH!M42</f>
        <v>1017856888.4906532</v>
      </c>
      <c r="N42" s="37"/>
    </row>
    <row r="43" spans="1:17" s="31" customFormat="1" ht="21" thickTop="1" thickBot="1" x14ac:dyDescent="0.35">
      <c r="A43" s="118" t="s">
        <v>2</v>
      </c>
      <c r="B43" s="119"/>
      <c r="C43" s="43">
        <f>C40/C42</f>
        <v>2.5939728191481826E-2</v>
      </c>
      <c r="D43" s="43">
        <f t="shared" ref="D43:L43" si="3">D40/D42</f>
        <v>0.33235102225482727</v>
      </c>
      <c r="E43" s="43">
        <f t="shared" si="3"/>
        <v>3.1643116098927011E-2</v>
      </c>
      <c r="F43" s="43">
        <f>F40/F42</f>
        <v>0.64281590342481409</v>
      </c>
      <c r="G43" s="43">
        <f t="shared" si="3"/>
        <v>0.14921744266837708</v>
      </c>
      <c r="H43" s="43">
        <f t="shared" si="3"/>
        <v>1.1408196660177567E-6</v>
      </c>
      <c r="I43" s="43">
        <f t="shared" si="3"/>
        <v>0.11530483442576743</v>
      </c>
      <c r="J43" s="43" t="e">
        <f t="shared" si="3"/>
        <v>#DIV/0!</v>
      </c>
      <c r="K43" s="43" t="e">
        <f t="shared" si="3"/>
        <v>#DIV/0!</v>
      </c>
      <c r="L43" s="43">
        <f t="shared" si="3"/>
        <v>1.1227219160453475E-2</v>
      </c>
      <c r="M43" s="43">
        <f>M40/M42</f>
        <v>0.27839002730549589</v>
      </c>
      <c r="N43" s="61"/>
    </row>
    <row r="45" spans="1:17" x14ac:dyDescent="0.2">
      <c r="D45" s="2"/>
      <c r="M45" s="2"/>
    </row>
    <row r="46" spans="1:17" x14ac:dyDescent="0.2">
      <c r="D46" s="3"/>
      <c r="M46" s="3"/>
    </row>
    <row r="47" spans="1:17" x14ac:dyDescent="0.2">
      <c r="M47" s="2"/>
    </row>
    <row r="50" spans="13:13" x14ac:dyDescent="0.2">
      <c r="M50" s="3"/>
    </row>
  </sheetData>
  <mergeCells count="9">
    <mergeCell ref="A40:B40"/>
    <mergeCell ref="A42:B42"/>
    <mergeCell ref="A43:B43"/>
    <mergeCell ref="A1:N1"/>
    <mergeCell ref="A2:A3"/>
    <mergeCell ref="B2:B3"/>
    <mergeCell ref="C2:L2"/>
    <mergeCell ref="M2:M3"/>
    <mergeCell ref="N2:N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17" zoomScale="190" zoomScaleNormal="190" workbookViewId="0">
      <pane xSplit="1" ySplit="4" topLeftCell="B21" activePane="topRight" state="frozen"/>
      <selection activeCell="A17" sqref="A17"/>
      <selection pane="topRight" activeCell="B19" sqref="B19"/>
      <selection pane="bottomLeft" activeCell="A21" sqref="A21"/>
      <selection pane="bottomRight"/>
    </sheetView>
  </sheetViews>
  <sheetFormatPr baseColWidth="10" defaultColWidth="8.83203125" defaultRowHeight="14" x14ac:dyDescent="0.2"/>
  <cols>
    <col min="1" max="1" width="11.83203125" style="29" customWidth="1"/>
    <col min="2" max="2" width="25.5" style="1" customWidth="1"/>
    <col min="3" max="3" width="15.5" style="2" customWidth="1"/>
    <col min="4" max="4" width="19.5" style="1" customWidth="1"/>
    <col min="5" max="5" width="15.33203125" style="1" customWidth="1"/>
    <col min="6" max="6" width="19.5" style="1" bestFit="1" customWidth="1"/>
    <col min="7" max="7" width="17.6640625" style="1" bestFit="1" customWidth="1"/>
    <col min="8" max="8" width="17.5" style="1" bestFit="1" customWidth="1"/>
    <col min="9" max="9" width="15.33203125" style="1" bestFit="1" customWidth="1"/>
    <col min="10" max="11" width="17.33203125" style="1" customWidth="1"/>
    <col min="12" max="12" width="15.33203125" style="1" bestFit="1" customWidth="1"/>
    <col min="13" max="13" width="15.6640625" style="1" bestFit="1" customWidth="1"/>
    <col min="14" max="14" width="16.33203125" style="1" customWidth="1"/>
    <col min="15" max="15" width="9.1640625" style="1" customWidth="1"/>
    <col min="16" max="17" width="14.5" style="1" bestFit="1" customWidth="1"/>
    <col min="18" max="16384" width="8.83203125" style="1"/>
  </cols>
  <sheetData>
    <row r="1" spans="1:14" ht="27" thickBot="1" x14ac:dyDescent="0.4">
      <c r="A1" s="131" t="s">
        <v>65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20" thickBot="1" x14ac:dyDescent="0.35">
      <c r="A2" s="121" t="s">
        <v>36</v>
      </c>
      <c r="B2" s="123" t="s">
        <v>35</v>
      </c>
      <c r="C2" s="125" t="s">
        <v>34</v>
      </c>
      <c r="D2" s="126"/>
      <c r="E2" s="126"/>
      <c r="F2" s="126"/>
      <c r="G2" s="126"/>
      <c r="H2" s="126"/>
      <c r="I2" s="126"/>
      <c r="J2" s="126"/>
      <c r="K2" s="126"/>
      <c r="L2" s="126"/>
      <c r="M2" s="127" t="s">
        <v>4</v>
      </c>
      <c r="N2" s="129" t="s">
        <v>30</v>
      </c>
    </row>
    <row r="3" spans="1:14" s="57" customFormat="1" ht="58.5" customHeight="1" thickTop="1" thickBot="1" x14ac:dyDescent="0.35">
      <c r="A3" s="122"/>
      <c r="B3" s="124"/>
      <c r="C3" s="54" t="s">
        <v>1</v>
      </c>
      <c r="D3" s="55" t="s">
        <v>0</v>
      </c>
      <c r="E3" s="55" t="s">
        <v>37</v>
      </c>
      <c r="F3" s="55" t="s">
        <v>38</v>
      </c>
      <c r="G3" s="55" t="s">
        <v>46</v>
      </c>
      <c r="H3" s="55" t="s">
        <v>33</v>
      </c>
      <c r="I3" s="56" t="s">
        <v>32</v>
      </c>
      <c r="J3" s="55" t="s">
        <v>31</v>
      </c>
      <c r="K3" s="56" t="s">
        <v>52</v>
      </c>
      <c r="L3" s="56" t="s">
        <v>51</v>
      </c>
      <c r="M3" s="128"/>
      <c r="N3" s="130"/>
    </row>
    <row r="4" spans="1:14" ht="24.75" customHeight="1" x14ac:dyDescent="0.3">
      <c r="A4" s="24">
        <v>110</v>
      </c>
      <c r="B4" s="4" t="s">
        <v>29</v>
      </c>
      <c r="C4" s="5">
        <v>0</v>
      </c>
      <c r="D4" s="6">
        <v>70924</v>
      </c>
      <c r="E4" s="6">
        <v>0</v>
      </c>
      <c r="F4" s="7">
        <v>67427</v>
      </c>
      <c r="G4" s="8">
        <v>0</v>
      </c>
      <c r="H4" s="8">
        <v>0</v>
      </c>
      <c r="I4" s="13">
        <v>0</v>
      </c>
      <c r="J4" s="8">
        <v>0</v>
      </c>
      <c r="K4" s="9">
        <v>774</v>
      </c>
      <c r="L4" s="9">
        <v>0</v>
      </c>
      <c r="M4" s="10">
        <f>SUM(C4:L4)</f>
        <v>139125</v>
      </c>
      <c r="N4" s="11">
        <f t="shared" ref="N4:N29" si="0">M4/$M$40</f>
        <v>2.0836221012660561E-3</v>
      </c>
    </row>
    <row r="5" spans="1:14" ht="24.75" customHeight="1" x14ac:dyDescent="0.3">
      <c r="A5" s="25">
        <v>111</v>
      </c>
      <c r="B5" s="12" t="s">
        <v>28</v>
      </c>
      <c r="C5" s="13">
        <v>0</v>
      </c>
      <c r="D5" s="14">
        <v>5692965</v>
      </c>
      <c r="E5" s="6">
        <v>0</v>
      </c>
      <c r="F5" s="13">
        <v>6855987</v>
      </c>
      <c r="G5" s="13">
        <v>613663</v>
      </c>
      <c r="H5" s="8">
        <v>0</v>
      </c>
      <c r="I5" s="13">
        <v>4168565</v>
      </c>
      <c r="J5" s="13">
        <v>395921</v>
      </c>
      <c r="K5" s="48">
        <v>79195</v>
      </c>
      <c r="L5" s="9">
        <v>0</v>
      </c>
      <c r="M5" s="10">
        <f t="shared" ref="M5:M39" si="1">SUM(C5:L5)</f>
        <v>17806296</v>
      </c>
      <c r="N5" s="11">
        <f t="shared" si="0"/>
        <v>0.26667810880348869</v>
      </c>
    </row>
    <row r="6" spans="1:14" ht="38" x14ac:dyDescent="0.3">
      <c r="A6" s="25">
        <v>112</v>
      </c>
      <c r="B6" s="12" t="s">
        <v>27</v>
      </c>
      <c r="C6" s="13">
        <v>0</v>
      </c>
      <c r="D6" s="13">
        <v>0</v>
      </c>
      <c r="E6" s="6">
        <v>0</v>
      </c>
      <c r="F6" s="15">
        <v>0</v>
      </c>
      <c r="G6" s="13">
        <v>0</v>
      </c>
      <c r="H6" s="8">
        <v>0</v>
      </c>
      <c r="I6" s="13">
        <v>0</v>
      </c>
      <c r="J6" s="13">
        <v>0</v>
      </c>
      <c r="K6" s="48">
        <v>0</v>
      </c>
      <c r="L6" s="9">
        <v>0</v>
      </c>
      <c r="M6" s="10">
        <f t="shared" si="1"/>
        <v>0</v>
      </c>
      <c r="N6" s="11">
        <f t="shared" si="0"/>
        <v>0</v>
      </c>
    </row>
    <row r="7" spans="1:14" ht="38" x14ac:dyDescent="0.3">
      <c r="A7" s="25">
        <v>113</v>
      </c>
      <c r="B7" s="12" t="s">
        <v>26</v>
      </c>
      <c r="C7" s="13">
        <v>0</v>
      </c>
      <c r="D7" s="13">
        <v>0</v>
      </c>
      <c r="E7" s="6">
        <v>0</v>
      </c>
      <c r="F7" s="13">
        <v>0</v>
      </c>
      <c r="G7" s="13">
        <v>0</v>
      </c>
      <c r="H7" s="8">
        <v>0</v>
      </c>
      <c r="I7" s="13">
        <v>0</v>
      </c>
      <c r="J7" s="13">
        <v>0</v>
      </c>
      <c r="K7" s="48">
        <v>0</v>
      </c>
      <c r="L7" s="9">
        <v>0</v>
      </c>
      <c r="M7" s="10">
        <f t="shared" si="1"/>
        <v>0</v>
      </c>
      <c r="N7" s="11">
        <f t="shared" si="0"/>
        <v>0</v>
      </c>
    </row>
    <row r="8" spans="1:14" ht="27" customHeight="1" x14ac:dyDescent="0.3">
      <c r="A8" s="25">
        <v>140</v>
      </c>
      <c r="B8" s="12" t="s">
        <v>25</v>
      </c>
      <c r="C8" s="13">
        <v>0</v>
      </c>
      <c r="D8" s="13">
        <v>1020509</v>
      </c>
      <c r="E8" s="6">
        <v>0</v>
      </c>
      <c r="F8" s="13">
        <v>1196755</v>
      </c>
      <c r="G8" s="13">
        <v>145145</v>
      </c>
      <c r="H8" s="8">
        <v>0</v>
      </c>
      <c r="I8" s="13">
        <v>0</v>
      </c>
      <c r="J8" s="13">
        <v>93646</v>
      </c>
      <c r="K8" s="48">
        <v>18736</v>
      </c>
      <c r="L8" s="9">
        <v>0</v>
      </c>
      <c r="M8" s="10">
        <f t="shared" si="1"/>
        <v>2474791</v>
      </c>
      <c r="N8" s="11">
        <f t="shared" si="0"/>
        <v>3.7064001607290738E-2</v>
      </c>
    </row>
    <row r="9" spans="1:14" ht="37.5" customHeight="1" x14ac:dyDescent="0.3">
      <c r="A9" s="25">
        <v>300</v>
      </c>
      <c r="B9" s="16" t="s">
        <v>24</v>
      </c>
      <c r="C9" s="13">
        <v>0</v>
      </c>
      <c r="D9" s="13">
        <v>0</v>
      </c>
      <c r="E9" s="6">
        <v>0</v>
      </c>
      <c r="F9" s="13">
        <v>0</v>
      </c>
      <c r="G9" s="13">
        <v>0</v>
      </c>
      <c r="H9" s="8">
        <v>0</v>
      </c>
      <c r="I9" s="13">
        <v>0</v>
      </c>
      <c r="J9" s="13">
        <v>0</v>
      </c>
      <c r="K9" s="48">
        <v>0</v>
      </c>
      <c r="L9" s="9">
        <v>0</v>
      </c>
      <c r="M9" s="10">
        <f t="shared" si="1"/>
        <v>0</v>
      </c>
      <c r="N9" s="11">
        <f t="shared" si="0"/>
        <v>0</v>
      </c>
    </row>
    <row r="10" spans="1:14" ht="38" x14ac:dyDescent="0.3">
      <c r="A10" s="25">
        <v>310</v>
      </c>
      <c r="B10" s="12" t="s">
        <v>23</v>
      </c>
      <c r="C10" s="13">
        <v>0</v>
      </c>
      <c r="D10" s="13">
        <v>7154809</v>
      </c>
      <c r="E10" s="6">
        <v>0</v>
      </c>
      <c r="F10" s="13">
        <v>9618168</v>
      </c>
      <c r="G10" s="13">
        <v>882991</v>
      </c>
      <c r="H10" s="8">
        <v>0</v>
      </c>
      <c r="I10" s="13">
        <v>0</v>
      </c>
      <c r="J10" s="13">
        <v>569676</v>
      </c>
      <c r="K10" s="48">
        <v>113947</v>
      </c>
      <c r="L10" s="9">
        <v>0</v>
      </c>
      <c r="M10" s="10">
        <f t="shared" si="1"/>
        <v>18339591</v>
      </c>
      <c r="N10" s="11">
        <f t="shared" si="0"/>
        <v>0.27466506476751157</v>
      </c>
    </row>
    <row r="11" spans="1:14" ht="33" customHeight="1" x14ac:dyDescent="0.3">
      <c r="A11" s="25">
        <v>320</v>
      </c>
      <c r="B11" s="12" t="s">
        <v>22</v>
      </c>
      <c r="C11" s="13">
        <v>542668</v>
      </c>
      <c r="D11" s="13">
        <v>1598748</v>
      </c>
      <c r="E11" s="6">
        <v>895402</v>
      </c>
      <c r="F11" s="13">
        <v>1998039</v>
      </c>
      <c r="G11" s="13">
        <v>0</v>
      </c>
      <c r="H11" s="8">
        <v>0</v>
      </c>
      <c r="I11" s="13">
        <v>85278</v>
      </c>
      <c r="J11" s="17">
        <v>0</v>
      </c>
      <c r="K11" s="49">
        <v>0</v>
      </c>
      <c r="L11" s="9">
        <v>4000</v>
      </c>
      <c r="M11" s="10">
        <f t="shared" si="1"/>
        <v>5124135</v>
      </c>
      <c r="N11" s="11">
        <f t="shared" si="0"/>
        <v>7.6742216969422766E-2</v>
      </c>
    </row>
    <row r="12" spans="1:14" ht="38" x14ac:dyDescent="0.3">
      <c r="A12" s="25">
        <v>321</v>
      </c>
      <c r="B12" s="12" t="s">
        <v>21</v>
      </c>
      <c r="C12" s="13">
        <v>0</v>
      </c>
      <c r="D12" s="13">
        <v>405179</v>
      </c>
      <c r="E12" s="6">
        <v>0</v>
      </c>
      <c r="F12" s="13">
        <v>469719</v>
      </c>
      <c r="G12" s="13">
        <v>0</v>
      </c>
      <c r="H12" s="8">
        <v>0</v>
      </c>
      <c r="I12" s="13">
        <v>183262</v>
      </c>
      <c r="J12" s="13">
        <v>0</v>
      </c>
      <c r="K12" s="48">
        <v>0</v>
      </c>
      <c r="L12" s="9">
        <v>0</v>
      </c>
      <c r="M12" s="10">
        <f t="shared" si="1"/>
        <v>1058160</v>
      </c>
      <c r="N12" s="11">
        <f t="shared" si="0"/>
        <v>1.5847659030912415E-2</v>
      </c>
    </row>
    <row r="13" spans="1:14" ht="39" customHeight="1" x14ac:dyDescent="0.3">
      <c r="A13" s="25">
        <v>322</v>
      </c>
      <c r="B13" s="12" t="s">
        <v>20</v>
      </c>
      <c r="C13" s="13">
        <v>0</v>
      </c>
      <c r="D13" s="13">
        <v>0</v>
      </c>
      <c r="E13" s="6">
        <v>0</v>
      </c>
      <c r="F13" s="13">
        <v>33256</v>
      </c>
      <c r="G13" s="13">
        <v>0</v>
      </c>
      <c r="H13" s="8">
        <v>0</v>
      </c>
      <c r="I13" s="13">
        <v>0</v>
      </c>
      <c r="J13" s="13">
        <v>0</v>
      </c>
      <c r="K13" s="48">
        <v>0</v>
      </c>
      <c r="L13" s="9">
        <v>0</v>
      </c>
      <c r="M13" s="10">
        <f t="shared" si="1"/>
        <v>33256</v>
      </c>
      <c r="N13" s="11">
        <f t="shared" si="0"/>
        <v>4.9806243737433213E-4</v>
      </c>
    </row>
    <row r="14" spans="1:14" ht="38" x14ac:dyDescent="0.3">
      <c r="A14" s="25">
        <v>325</v>
      </c>
      <c r="B14" s="12" t="s">
        <v>39</v>
      </c>
      <c r="C14" s="13">
        <v>0</v>
      </c>
      <c r="D14" s="13">
        <v>0</v>
      </c>
      <c r="E14" s="6">
        <v>0</v>
      </c>
      <c r="F14" s="13">
        <v>0</v>
      </c>
      <c r="G14" s="13">
        <v>0</v>
      </c>
      <c r="H14" s="8">
        <v>0</v>
      </c>
      <c r="I14" s="13">
        <v>0</v>
      </c>
      <c r="J14" s="13">
        <v>0</v>
      </c>
      <c r="K14" s="48">
        <v>0</v>
      </c>
      <c r="L14" s="9">
        <v>0</v>
      </c>
      <c r="M14" s="10">
        <f t="shared" si="1"/>
        <v>0</v>
      </c>
      <c r="N14" s="11">
        <f t="shared" si="0"/>
        <v>0</v>
      </c>
    </row>
    <row r="15" spans="1:14" ht="33" customHeight="1" x14ac:dyDescent="0.3">
      <c r="A15" s="25">
        <v>330</v>
      </c>
      <c r="B15" s="16" t="s">
        <v>19</v>
      </c>
      <c r="C15" s="13">
        <v>0</v>
      </c>
      <c r="D15" s="13">
        <v>11020891</v>
      </c>
      <c r="E15" s="6">
        <v>0</v>
      </c>
      <c r="F15" s="13">
        <v>0</v>
      </c>
      <c r="G15" s="13">
        <v>0</v>
      </c>
      <c r="H15" s="8">
        <v>0</v>
      </c>
      <c r="I15" s="13">
        <v>0</v>
      </c>
      <c r="J15" s="13">
        <v>0</v>
      </c>
      <c r="K15" s="48">
        <v>0</v>
      </c>
      <c r="L15" s="9">
        <v>0</v>
      </c>
      <c r="M15" s="10">
        <f t="shared" si="1"/>
        <v>11020891</v>
      </c>
      <c r="N15" s="11">
        <f t="shared" si="0"/>
        <v>0.16505568419223118</v>
      </c>
    </row>
    <row r="16" spans="1:14" ht="38" x14ac:dyDescent="0.3">
      <c r="A16" s="25">
        <v>331</v>
      </c>
      <c r="B16" s="16" t="s">
        <v>42</v>
      </c>
      <c r="C16" s="13">
        <v>0</v>
      </c>
      <c r="D16" s="13">
        <v>92940</v>
      </c>
      <c r="E16" s="6">
        <v>0</v>
      </c>
      <c r="F16" s="13">
        <v>0</v>
      </c>
      <c r="G16" s="13">
        <v>0</v>
      </c>
      <c r="H16" s="8">
        <v>0</v>
      </c>
      <c r="I16" s="13">
        <v>0</v>
      </c>
      <c r="J16" s="13">
        <v>0</v>
      </c>
      <c r="K16" s="48">
        <v>0</v>
      </c>
      <c r="L16" s="9">
        <v>0</v>
      </c>
      <c r="M16" s="10">
        <f t="shared" si="1"/>
        <v>92940</v>
      </c>
      <c r="N16" s="11">
        <f t="shared" si="0"/>
        <v>1.391926958430672E-3</v>
      </c>
    </row>
    <row r="17" spans="1:14" ht="28.5" customHeight="1" x14ac:dyDescent="0.3">
      <c r="A17" s="25">
        <v>340</v>
      </c>
      <c r="B17" s="16" t="s">
        <v>18</v>
      </c>
      <c r="C17" s="13">
        <v>0</v>
      </c>
      <c r="D17" s="13">
        <v>136281</v>
      </c>
      <c r="E17" s="6">
        <v>0</v>
      </c>
      <c r="F17" s="18">
        <v>354308</v>
      </c>
      <c r="G17" s="13">
        <v>0</v>
      </c>
      <c r="H17" s="8">
        <v>0</v>
      </c>
      <c r="I17" s="13">
        <v>0</v>
      </c>
      <c r="J17" s="13">
        <v>0</v>
      </c>
      <c r="K17" s="48">
        <v>0</v>
      </c>
      <c r="L17" s="9">
        <v>0</v>
      </c>
      <c r="M17" s="10">
        <f t="shared" si="1"/>
        <v>490589</v>
      </c>
      <c r="N17" s="11">
        <f t="shared" si="0"/>
        <v>7.347364478260651E-3</v>
      </c>
    </row>
    <row r="18" spans="1:14" ht="38" x14ac:dyDescent="0.3">
      <c r="A18" s="25">
        <v>350</v>
      </c>
      <c r="B18" s="16" t="s">
        <v>17</v>
      </c>
      <c r="C18" s="13">
        <v>0</v>
      </c>
      <c r="D18" s="13">
        <v>0</v>
      </c>
      <c r="E18" s="6">
        <v>0</v>
      </c>
      <c r="F18" s="18">
        <v>0</v>
      </c>
      <c r="G18" s="13">
        <v>0</v>
      </c>
      <c r="H18" s="8">
        <v>0</v>
      </c>
      <c r="I18" s="13">
        <v>0</v>
      </c>
      <c r="J18" s="13">
        <v>0</v>
      </c>
      <c r="K18" s="48">
        <v>0</v>
      </c>
      <c r="L18" s="9">
        <v>0</v>
      </c>
      <c r="M18" s="10">
        <f t="shared" si="1"/>
        <v>0</v>
      </c>
      <c r="N18" s="11">
        <f t="shared" si="0"/>
        <v>0</v>
      </c>
    </row>
    <row r="19" spans="1:14" ht="57" x14ac:dyDescent="0.3">
      <c r="A19" s="25">
        <v>360</v>
      </c>
      <c r="B19" s="16" t="s">
        <v>83</v>
      </c>
      <c r="C19" s="13">
        <v>0</v>
      </c>
      <c r="D19" s="13">
        <v>0</v>
      </c>
      <c r="E19" s="6">
        <v>0</v>
      </c>
      <c r="F19" s="18">
        <v>0</v>
      </c>
      <c r="G19" s="13">
        <v>0</v>
      </c>
      <c r="H19" s="8">
        <v>0</v>
      </c>
      <c r="I19" s="13">
        <v>0</v>
      </c>
      <c r="J19" s="13">
        <v>0</v>
      </c>
      <c r="K19" s="48">
        <v>0</v>
      </c>
      <c r="L19" s="9">
        <v>0</v>
      </c>
      <c r="M19" s="10">
        <f t="shared" si="1"/>
        <v>0</v>
      </c>
      <c r="N19" s="11">
        <f t="shared" si="0"/>
        <v>0</v>
      </c>
    </row>
    <row r="20" spans="1:14" ht="38" x14ac:dyDescent="0.3">
      <c r="A20" s="25">
        <v>370</v>
      </c>
      <c r="B20" s="16" t="s">
        <v>15</v>
      </c>
      <c r="C20" s="13">
        <v>0</v>
      </c>
      <c r="D20" s="13">
        <v>0</v>
      </c>
      <c r="E20" s="6">
        <v>0</v>
      </c>
      <c r="F20" s="18">
        <v>0</v>
      </c>
      <c r="G20" s="13">
        <v>0</v>
      </c>
      <c r="H20" s="8">
        <v>0</v>
      </c>
      <c r="I20" s="13">
        <v>0</v>
      </c>
      <c r="J20" s="13">
        <v>0</v>
      </c>
      <c r="K20" s="48">
        <v>0</v>
      </c>
      <c r="L20" s="9">
        <v>0</v>
      </c>
      <c r="M20" s="10">
        <f t="shared" si="1"/>
        <v>0</v>
      </c>
      <c r="N20" s="11">
        <f t="shared" si="0"/>
        <v>0</v>
      </c>
    </row>
    <row r="21" spans="1:14" ht="57" x14ac:dyDescent="0.3">
      <c r="A21" s="25">
        <v>381</v>
      </c>
      <c r="B21" s="16" t="s">
        <v>14</v>
      </c>
      <c r="C21" s="13">
        <v>0</v>
      </c>
      <c r="D21" s="13">
        <v>73353</v>
      </c>
      <c r="E21" s="6">
        <v>0</v>
      </c>
      <c r="F21" s="18">
        <v>0</v>
      </c>
      <c r="G21" s="13">
        <v>0</v>
      </c>
      <c r="H21" s="8">
        <v>0</v>
      </c>
      <c r="I21" s="13">
        <v>0</v>
      </c>
      <c r="J21" s="13">
        <v>0</v>
      </c>
      <c r="K21" s="48">
        <v>0</v>
      </c>
      <c r="L21" s="9">
        <v>0</v>
      </c>
      <c r="M21" s="10">
        <f t="shared" si="1"/>
        <v>73353</v>
      </c>
      <c r="N21" s="11">
        <f t="shared" si="0"/>
        <v>1.0985799244863899E-3</v>
      </c>
    </row>
    <row r="22" spans="1:14" ht="38" x14ac:dyDescent="0.3">
      <c r="A22" s="26">
        <v>405</v>
      </c>
      <c r="B22" s="19" t="s">
        <v>47</v>
      </c>
      <c r="C22" s="13">
        <v>0</v>
      </c>
      <c r="D22" s="13">
        <v>0</v>
      </c>
      <c r="E22" s="6">
        <v>0</v>
      </c>
      <c r="F22" s="18">
        <v>0</v>
      </c>
      <c r="G22" s="13">
        <v>0</v>
      </c>
      <c r="H22" s="8">
        <v>0</v>
      </c>
      <c r="I22" s="13">
        <v>0</v>
      </c>
      <c r="J22" s="13">
        <v>0</v>
      </c>
      <c r="K22" s="48">
        <v>0</v>
      </c>
      <c r="L22" s="9">
        <v>0</v>
      </c>
      <c r="M22" s="10">
        <f t="shared" si="1"/>
        <v>0</v>
      </c>
      <c r="N22" s="11">
        <f t="shared" si="0"/>
        <v>0</v>
      </c>
    </row>
    <row r="23" spans="1:14" ht="31.5" customHeight="1" x14ac:dyDescent="0.3">
      <c r="A23" s="25">
        <v>410</v>
      </c>
      <c r="B23" s="16" t="s">
        <v>40</v>
      </c>
      <c r="C23" s="13">
        <v>0</v>
      </c>
      <c r="D23" s="13">
        <v>0</v>
      </c>
      <c r="E23" s="6">
        <v>0</v>
      </c>
      <c r="F23" s="18">
        <v>0</v>
      </c>
      <c r="G23" s="13">
        <v>0</v>
      </c>
      <c r="H23" s="8">
        <v>0</v>
      </c>
      <c r="I23" s="13">
        <v>0</v>
      </c>
      <c r="J23" s="13">
        <v>0</v>
      </c>
      <c r="K23" s="48">
        <v>0</v>
      </c>
      <c r="L23" s="9">
        <v>0</v>
      </c>
      <c r="M23" s="10">
        <f t="shared" si="1"/>
        <v>0</v>
      </c>
      <c r="N23" s="11">
        <f t="shared" si="0"/>
        <v>0</v>
      </c>
    </row>
    <row r="24" spans="1:14" ht="56.25" customHeight="1" x14ac:dyDescent="0.3">
      <c r="A24" s="24">
        <v>415</v>
      </c>
      <c r="B24" s="20" t="s">
        <v>43</v>
      </c>
      <c r="C24" s="13">
        <v>0</v>
      </c>
      <c r="D24" s="13">
        <v>0</v>
      </c>
      <c r="E24" s="6">
        <v>0</v>
      </c>
      <c r="F24" s="18">
        <v>0</v>
      </c>
      <c r="G24" s="13">
        <v>0</v>
      </c>
      <c r="H24" s="8">
        <v>0</v>
      </c>
      <c r="I24" s="13">
        <v>0</v>
      </c>
      <c r="J24" s="13">
        <v>0</v>
      </c>
      <c r="K24" s="48">
        <v>0</v>
      </c>
      <c r="L24" s="9">
        <v>0</v>
      </c>
      <c r="M24" s="10">
        <f t="shared" si="1"/>
        <v>0</v>
      </c>
      <c r="N24" s="11">
        <f t="shared" si="0"/>
        <v>0</v>
      </c>
    </row>
    <row r="25" spans="1:14" ht="56.25" customHeight="1" x14ac:dyDescent="0.3">
      <c r="A25" s="24">
        <v>420</v>
      </c>
      <c r="B25" s="20" t="s">
        <v>41</v>
      </c>
      <c r="C25" s="13">
        <v>0</v>
      </c>
      <c r="D25" s="13">
        <v>0</v>
      </c>
      <c r="E25" s="6">
        <v>0</v>
      </c>
      <c r="F25" s="18">
        <v>0</v>
      </c>
      <c r="G25" s="13">
        <v>0</v>
      </c>
      <c r="H25" s="8">
        <v>0</v>
      </c>
      <c r="I25" s="13">
        <v>0</v>
      </c>
      <c r="J25" s="13">
        <v>0</v>
      </c>
      <c r="K25" s="48">
        <v>0</v>
      </c>
      <c r="L25" s="9">
        <v>0</v>
      </c>
      <c r="M25" s="10">
        <f t="shared" si="1"/>
        <v>0</v>
      </c>
      <c r="N25" s="11">
        <f t="shared" si="0"/>
        <v>0</v>
      </c>
    </row>
    <row r="26" spans="1:14" ht="38.25" customHeight="1" x14ac:dyDescent="0.3">
      <c r="A26" s="24">
        <v>435</v>
      </c>
      <c r="B26" s="20" t="s">
        <v>13</v>
      </c>
      <c r="C26" s="13">
        <v>0</v>
      </c>
      <c r="D26" s="13">
        <v>0</v>
      </c>
      <c r="E26" s="6">
        <v>0</v>
      </c>
      <c r="F26" s="18">
        <v>0</v>
      </c>
      <c r="G26" s="13">
        <v>0</v>
      </c>
      <c r="H26" s="8">
        <v>0</v>
      </c>
      <c r="I26" s="13">
        <v>0</v>
      </c>
      <c r="J26" s="13">
        <v>0</v>
      </c>
      <c r="K26" s="48">
        <v>0</v>
      </c>
      <c r="L26" s="9">
        <v>0</v>
      </c>
      <c r="M26" s="10">
        <f t="shared" si="1"/>
        <v>0</v>
      </c>
      <c r="N26" s="11">
        <f t="shared" si="0"/>
        <v>0</v>
      </c>
    </row>
    <row r="27" spans="1:14" ht="38" x14ac:dyDescent="0.3">
      <c r="A27" s="25">
        <v>440</v>
      </c>
      <c r="B27" s="16" t="s">
        <v>12</v>
      </c>
      <c r="C27" s="13">
        <v>0</v>
      </c>
      <c r="D27" s="13">
        <v>0</v>
      </c>
      <c r="E27" s="6">
        <v>0</v>
      </c>
      <c r="F27" s="18">
        <v>0</v>
      </c>
      <c r="G27" s="13">
        <v>0</v>
      </c>
      <c r="H27" s="8">
        <v>0</v>
      </c>
      <c r="I27" s="13">
        <v>0</v>
      </c>
      <c r="J27" s="13">
        <v>0</v>
      </c>
      <c r="K27" s="48">
        <v>0</v>
      </c>
      <c r="L27" s="9">
        <v>0</v>
      </c>
      <c r="M27" s="10">
        <f t="shared" si="1"/>
        <v>0</v>
      </c>
      <c r="N27" s="11">
        <f t="shared" si="0"/>
        <v>0</v>
      </c>
    </row>
    <row r="28" spans="1:14" ht="57" x14ac:dyDescent="0.3">
      <c r="A28" s="25">
        <v>450</v>
      </c>
      <c r="B28" s="16" t="s">
        <v>49</v>
      </c>
      <c r="C28" s="13">
        <v>0</v>
      </c>
      <c r="D28" s="13">
        <v>0</v>
      </c>
      <c r="E28" s="6">
        <v>0</v>
      </c>
      <c r="F28" s="18">
        <v>0</v>
      </c>
      <c r="G28" s="13">
        <v>0</v>
      </c>
      <c r="H28" s="8">
        <v>0</v>
      </c>
      <c r="I28" s="13">
        <v>0</v>
      </c>
      <c r="J28" s="13">
        <v>0</v>
      </c>
      <c r="K28" s="48">
        <v>0</v>
      </c>
      <c r="L28" s="9">
        <v>0</v>
      </c>
      <c r="M28" s="10">
        <f t="shared" si="1"/>
        <v>0</v>
      </c>
      <c r="N28" s="11">
        <f t="shared" si="0"/>
        <v>0</v>
      </c>
    </row>
    <row r="29" spans="1:14" ht="19" x14ac:dyDescent="0.3">
      <c r="A29" s="25">
        <v>455</v>
      </c>
      <c r="B29" s="16" t="s">
        <v>11</v>
      </c>
      <c r="C29" s="13">
        <v>0</v>
      </c>
      <c r="D29" s="13">
        <v>0</v>
      </c>
      <c r="E29" s="6">
        <v>0</v>
      </c>
      <c r="F29" s="18">
        <v>0</v>
      </c>
      <c r="G29" s="13">
        <v>0</v>
      </c>
      <c r="H29" s="8">
        <v>0</v>
      </c>
      <c r="I29" s="13">
        <v>0</v>
      </c>
      <c r="J29" s="13">
        <v>0</v>
      </c>
      <c r="K29" s="48">
        <v>0</v>
      </c>
      <c r="L29" s="9">
        <v>0</v>
      </c>
      <c r="M29" s="10">
        <f t="shared" si="1"/>
        <v>0</v>
      </c>
      <c r="N29" s="11">
        <f t="shared" si="0"/>
        <v>0</v>
      </c>
    </row>
    <row r="30" spans="1:14" ht="19" x14ac:dyDescent="0.3">
      <c r="A30" s="25">
        <v>460</v>
      </c>
      <c r="B30" s="16" t="s">
        <v>16</v>
      </c>
      <c r="C30" s="13"/>
      <c r="D30" s="13"/>
      <c r="E30" s="6"/>
      <c r="F30" s="18"/>
      <c r="G30" s="13"/>
      <c r="H30" s="8"/>
      <c r="I30" s="13"/>
      <c r="J30" s="13"/>
      <c r="K30" s="48"/>
      <c r="L30" s="9"/>
      <c r="M30" s="10"/>
      <c r="N30" s="11"/>
    </row>
    <row r="31" spans="1:14" ht="57" x14ac:dyDescent="0.3">
      <c r="A31" s="25">
        <v>465</v>
      </c>
      <c r="B31" s="16" t="s">
        <v>44</v>
      </c>
      <c r="C31" s="13">
        <v>0</v>
      </c>
      <c r="D31" s="13">
        <v>0</v>
      </c>
      <c r="E31" s="6">
        <v>0</v>
      </c>
      <c r="F31" s="18">
        <v>0</v>
      </c>
      <c r="G31" s="13">
        <v>0</v>
      </c>
      <c r="H31" s="8">
        <v>0</v>
      </c>
      <c r="I31" s="13">
        <v>0</v>
      </c>
      <c r="J31" s="13">
        <v>0</v>
      </c>
      <c r="K31" s="48">
        <v>0</v>
      </c>
      <c r="L31" s="9">
        <v>0</v>
      </c>
      <c r="M31" s="10">
        <f t="shared" si="1"/>
        <v>0</v>
      </c>
      <c r="N31" s="11">
        <f t="shared" ref="N31:N40" si="2">M31/$M$40</f>
        <v>0</v>
      </c>
    </row>
    <row r="32" spans="1:14" ht="33.75" customHeight="1" x14ac:dyDescent="0.3">
      <c r="A32" s="25">
        <v>480</v>
      </c>
      <c r="B32" s="16" t="s">
        <v>10</v>
      </c>
      <c r="C32" s="13">
        <v>0</v>
      </c>
      <c r="D32" s="13">
        <v>0</v>
      </c>
      <c r="E32" s="6">
        <v>0</v>
      </c>
      <c r="F32" s="18">
        <v>0</v>
      </c>
      <c r="G32" s="13">
        <v>0</v>
      </c>
      <c r="H32" s="8">
        <v>0</v>
      </c>
      <c r="I32" s="13">
        <v>0</v>
      </c>
      <c r="J32" s="13">
        <v>0</v>
      </c>
      <c r="K32" s="48">
        <v>0</v>
      </c>
      <c r="L32" s="9">
        <v>0</v>
      </c>
      <c r="M32" s="10">
        <f t="shared" si="1"/>
        <v>0</v>
      </c>
      <c r="N32" s="11">
        <f t="shared" si="2"/>
        <v>0</v>
      </c>
    </row>
    <row r="33" spans="1:17" ht="19" x14ac:dyDescent="0.3">
      <c r="A33" s="25">
        <v>485</v>
      </c>
      <c r="B33" s="16" t="s">
        <v>9</v>
      </c>
      <c r="C33" s="13">
        <v>0</v>
      </c>
      <c r="D33" s="13">
        <v>1880007</v>
      </c>
      <c r="E33" s="6">
        <v>0</v>
      </c>
      <c r="F33" s="18">
        <v>3234921</v>
      </c>
      <c r="G33" s="13">
        <v>0</v>
      </c>
      <c r="H33" s="8">
        <v>0</v>
      </c>
      <c r="I33" s="13">
        <v>0</v>
      </c>
      <c r="J33" s="13">
        <v>0</v>
      </c>
      <c r="K33" s="48">
        <v>0</v>
      </c>
      <c r="L33" s="9">
        <v>0</v>
      </c>
      <c r="M33" s="10">
        <f t="shared" si="1"/>
        <v>5114928</v>
      </c>
      <c r="N33" s="11">
        <f t="shared" si="2"/>
        <v>7.6604327239421996E-2</v>
      </c>
    </row>
    <row r="34" spans="1:17" ht="52.5" customHeight="1" x14ac:dyDescent="0.3">
      <c r="A34" s="25">
        <v>495</v>
      </c>
      <c r="B34" s="16" t="s">
        <v>8</v>
      </c>
      <c r="C34" s="13">
        <v>0</v>
      </c>
      <c r="D34" s="13">
        <v>0</v>
      </c>
      <c r="E34" s="6">
        <v>0</v>
      </c>
      <c r="F34" s="18">
        <v>0</v>
      </c>
      <c r="G34" s="13">
        <v>0</v>
      </c>
      <c r="H34" s="8">
        <v>0</v>
      </c>
      <c r="I34" s="13">
        <v>0</v>
      </c>
      <c r="J34" s="13">
        <v>0</v>
      </c>
      <c r="K34" s="48">
        <v>0</v>
      </c>
      <c r="L34" s="9">
        <v>0</v>
      </c>
      <c r="M34" s="10">
        <f t="shared" si="1"/>
        <v>0</v>
      </c>
      <c r="N34" s="11">
        <f t="shared" si="2"/>
        <v>0</v>
      </c>
    </row>
    <row r="35" spans="1:17" ht="76" x14ac:dyDescent="0.3">
      <c r="A35" s="25">
        <v>496</v>
      </c>
      <c r="B35" s="16" t="s">
        <v>48</v>
      </c>
      <c r="C35" s="13">
        <v>0</v>
      </c>
      <c r="D35" s="13">
        <v>0</v>
      </c>
      <c r="E35" s="6">
        <v>0</v>
      </c>
      <c r="F35" s="18">
        <v>0</v>
      </c>
      <c r="G35" s="13">
        <v>0</v>
      </c>
      <c r="H35" s="8">
        <v>0</v>
      </c>
      <c r="I35" s="13">
        <v>0</v>
      </c>
      <c r="J35" s="13">
        <v>0</v>
      </c>
      <c r="K35" s="48">
        <v>0</v>
      </c>
      <c r="L35" s="9">
        <v>0</v>
      </c>
      <c r="M35" s="10">
        <f t="shared" si="1"/>
        <v>0</v>
      </c>
      <c r="N35" s="11">
        <f t="shared" si="2"/>
        <v>0</v>
      </c>
    </row>
    <row r="36" spans="1:17" ht="38" x14ac:dyDescent="0.3">
      <c r="A36" s="25">
        <v>498</v>
      </c>
      <c r="B36" s="16" t="s">
        <v>45</v>
      </c>
      <c r="C36" s="13">
        <v>0</v>
      </c>
      <c r="D36" s="13">
        <v>22726</v>
      </c>
      <c r="E36" s="6">
        <v>0</v>
      </c>
      <c r="F36" s="13">
        <v>28612</v>
      </c>
      <c r="G36" s="13">
        <v>0</v>
      </c>
      <c r="H36" s="8">
        <v>0</v>
      </c>
      <c r="I36" s="13">
        <v>0</v>
      </c>
      <c r="J36" s="13">
        <v>0</v>
      </c>
      <c r="K36" s="48">
        <v>0</v>
      </c>
      <c r="L36" s="9">
        <v>0</v>
      </c>
      <c r="M36" s="10">
        <f t="shared" si="1"/>
        <v>51338</v>
      </c>
      <c r="N36" s="11">
        <f t="shared" si="2"/>
        <v>7.6886965990869208E-4</v>
      </c>
    </row>
    <row r="37" spans="1:17" ht="58" thickBot="1" x14ac:dyDescent="0.35">
      <c r="A37" s="27" t="s">
        <v>7</v>
      </c>
      <c r="B37" s="19" t="s">
        <v>6</v>
      </c>
      <c r="C37" s="13">
        <v>0</v>
      </c>
      <c r="D37" s="32">
        <f>59429+370754</f>
        <v>430183</v>
      </c>
      <c r="E37" s="6">
        <v>0</v>
      </c>
      <c r="F37" s="32">
        <v>0</v>
      </c>
      <c r="G37" s="13">
        <v>0</v>
      </c>
      <c r="H37" s="8">
        <v>0</v>
      </c>
      <c r="I37" s="13">
        <v>0</v>
      </c>
      <c r="J37" s="32">
        <f>5943+20404</f>
        <v>26347</v>
      </c>
      <c r="K37" s="50">
        <v>4086</v>
      </c>
      <c r="L37" s="9">
        <v>0</v>
      </c>
      <c r="M37" s="10">
        <f t="shared" si="1"/>
        <v>460616</v>
      </c>
      <c r="N37" s="60">
        <f t="shared" si="2"/>
        <v>6.8984702806595913E-3</v>
      </c>
      <c r="P37" s="3"/>
    </row>
    <row r="38" spans="1:17" ht="19" x14ac:dyDescent="0.3">
      <c r="A38" s="28"/>
      <c r="B38" s="16" t="s">
        <v>50</v>
      </c>
      <c r="C38" s="13">
        <v>0</v>
      </c>
      <c r="D38" s="13">
        <v>0</v>
      </c>
      <c r="E38" s="6">
        <v>0</v>
      </c>
      <c r="F38" s="13">
        <v>0</v>
      </c>
      <c r="G38" s="13">
        <v>0</v>
      </c>
      <c r="H38" s="8">
        <v>0</v>
      </c>
      <c r="I38" s="13">
        <v>0</v>
      </c>
      <c r="J38" s="13">
        <f>79120+3674726</f>
        <v>3753846</v>
      </c>
      <c r="K38" s="13">
        <f>734951+1939</f>
        <v>736890</v>
      </c>
      <c r="L38" s="9">
        <v>0</v>
      </c>
      <c r="M38" s="10">
        <f t="shared" si="1"/>
        <v>4490736</v>
      </c>
      <c r="N38" s="11">
        <f t="shared" si="2"/>
        <v>6.725604154933422E-2</v>
      </c>
      <c r="P38" s="3"/>
    </row>
    <row r="39" spans="1:17" ht="25.5" customHeight="1" thickBot="1" x14ac:dyDescent="0.35">
      <c r="A39" s="28"/>
      <c r="B39" s="19" t="s">
        <v>5</v>
      </c>
      <c r="C39" s="59">
        <v>0</v>
      </c>
      <c r="D39" s="40">
        <v>0</v>
      </c>
      <c r="E39" s="87">
        <v>0</v>
      </c>
      <c r="F39" s="40">
        <v>0</v>
      </c>
      <c r="G39" s="88">
        <v>0</v>
      </c>
      <c r="H39" s="68">
        <v>0</v>
      </c>
      <c r="I39" s="69">
        <v>0</v>
      </c>
      <c r="J39" s="59">
        <v>0</v>
      </c>
      <c r="K39" s="89">
        <v>0</v>
      </c>
      <c r="L39" s="90">
        <v>0</v>
      </c>
      <c r="M39" s="65">
        <f t="shared" si="1"/>
        <v>0</v>
      </c>
      <c r="N39" s="60">
        <f t="shared" si="2"/>
        <v>0</v>
      </c>
      <c r="P39" s="2"/>
      <c r="Q39" s="3"/>
    </row>
    <row r="40" spans="1:17" s="31" customFormat="1" ht="21" thickTop="1" thickBot="1" x14ac:dyDescent="0.35">
      <c r="A40" s="114" t="s">
        <v>4</v>
      </c>
      <c r="B40" s="115"/>
      <c r="C40" s="41">
        <f>SUM(C4:C39)</f>
        <v>542668</v>
      </c>
      <c r="D40" s="41">
        <f t="shared" ref="D40:L40" si="3">SUM(D4:D39)</f>
        <v>29599515</v>
      </c>
      <c r="E40" s="41">
        <f t="shared" si="3"/>
        <v>895402</v>
      </c>
      <c r="F40" s="41">
        <f t="shared" si="3"/>
        <v>23857192</v>
      </c>
      <c r="G40" s="41">
        <f t="shared" si="3"/>
        <v>1641799</v>
      </c>
      <c r="H40" s="41">
        <f t="shared" si="3"/>
        <v>0</v>
      </c>
      <c r="I40" s="41">
        <f t="shared" si="3"/>
        <v>4437105</v>
      </c>
      <c r="J40" s="41">
        <f t="shared" si="3"/>
        <v>4839436</v>
      </c>
      <c r="K40" s="41">
        <f t="shared" si="3"/>
        <v>953628</v>
      </c>
      <c r="L40" s="41">
        <f t="shared" si="3"/>
        <v>4000</v>
      </c>
      <c r="M40" s="41">
        <f>SUM(M4:M39)</f>
        <v>66770745</v>
      </c>
      <c r="N40" s="51">
        <f t="shared" si="2"/>
        <v>1</v>
      </c>
    </row>
    <row r="41" spans="1:17" ht="6" customHeight="1" thickBot="1" x14ac:dyDescent="0.3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22"/>
      <c r="P41" s="3"/>
    </row>
    <row r="42" spans="1:17" ht="22.5" customHeight="1" thickTop="1" thickBot="1" x14ac:dyDescent="0.35">
      <c r="A42" s="116" t="s">
        <v>3</v>
      </c>
      <c r="B42" s="117"/>
      <c r="C42" s="38">
        <v>48626973.300586686</v>
      </c>
      <c r="D42" s="38">
        <v>113241863.88415311</v>
      </c>
      <c r="E42" s="39">
        <v>64258927.674136326</v>
      </c>
      <c r="F42" s="39">
        <v>72503222.070155606</v>
      </c>
      <c r="G42" s="39">
        <v>21317440.087027468</v>
      </c>
      <c r="H42" s="39"/>
      <c r="I42" s="39">
        <v>19109514.643996168</v>
      </c>
      <c r="J42" s="36">
        <v>0</v>
      </c>
      <c r="K42" s="36">
        <v>0</v>
      </c>
      <c r="L42" s="86">
        <v>725775.54612400825</v>
      </c>
      <c r="M42" s="39">
        <v>350962256.2200886</v>
      </c>
      <c r="N42" s="37"/>
    </row>
    <row r="43" spans="1:17" s="31" customFormat="1" ht="21" thickTop="1" thickBot="1" x14ac:dyDescent="0.35">
      <c r="A43" s="118" t="s">
        <v>2</v>
      </c>
      <c r="B43" s="119"/>
      <c r="C43" s="43">
        <f>C40/C42</f>
        <v>1.115981446440247E-2</v>
      </c>
      <c r="D43" s="43">
        <f t="shared" ref="D43:L43" si="4">D40/D42</f>
        <v>0.26138314917070266</v>
      </c>
      <c r="E43" s="43">
        <f t="shared" si="4"/>
        <v>1.3934281700757228E-2</v>
      </c>
      <c r="F43" s="43">
        <f>F40/F42</f>
        <v>0.32905009348295294</v>
      </c>
      <c r="G43" s="43">
        <f t="shared" si="4"/>
        <v>7.7016705256232984E-2</v>
      </c>
      <c r="H43" s="43" t="e">
        <f t="shared" si="4"/>
        <v>#DIV/0!</v>
      </c>
      <c r="I43" s="43">
        <f t="shared" si="4"/>
        <v>0.23219349536928457</v>
      </c>
      <c r="J43" s="43" t="e">
        <f t="shared" si="4"/>
        <v>#DIV/0!</v>
      </c>
      <c r="K43" s="43" t="e">
        <f t="shared" si="4"/>
        <v>#DIV/0!</v>
      </c>
      <c r="L43" s="43">
        <f t="shared" si="4"/>
        <v>5.5113457891519365E-3</v>
      </c>
      <c r="M43" s="43">
        <f>M40/M42</f>
        <v>0.19025050077786151</v>
      </c>
      <c r="N43" s="61"/>
    </row>
    <row r="44" spans="1:17" x14ac:dyDescent="0.2">
      <c r="D44" s="2"/>
    </row>
    <row r="45" spans="1:17" x14ac:dyDescent="0.2">
      <c r="D45" s="2"/>
      <c r="I45" s="2"/>
      <c r="L45" s="91"/>
      <c r="M45" s="2"/>
    </row>
    <row r="46" spans="1:17" x14ac:dyDescent="0.2">
      <c r="D46" s="3"/>
      <c r="I46" s="3"/>
      <c r="M46" s="3"/>
    </row>
    <row r="47" spans="1:17" x14ac:dyDescent="0.2">
      <c r="M47" s="2"/>
    </row>
    <row r="50" spans="13:13" x14ac:dyDescent="0.2">
      <c r="M50" s="3"/>
    </row>
  </sheetData>
  <mergeCells count="9">
    <mergeCell ref="A40:B40"/>
    <mergeCell ref="A42:B42"/>
    <mergeCell ref="A43:B43"/>
    <mergeCell ref="A1:N1"/>
    <mergeCell ref="A2:A3"/>
    <mergeCell ref="B2:B3"/>
    <mergeCell ref="C2:L2"/>
    <mergeCell ref="M2:M3"/>
    <mergeCell ref="N2:N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16" zoomScale="175" zoomScaleNormal="175" workbookViewId="0">
      <pane xSplit="1" ySplit="4" topLeftCell="B20" activePane="topRight" state="frozen"/>
      <selection activeCell="A16" sqref="A16"/>
      <selection pane="topRight" activeCell="B19" sqref="B19"/>
      <selection pane="bottomLeft" activeCell="A20" sqref="A20"/>
      <selection pane="bottomRight"/>
    </sheetView>
  </sheetViews>
  <sheetFormatPr baseColWidth="10" defaultColWidth="8.83203125" defaultRowHeight="14" x14ac:dyDescent="0.2"/>
  <cols>
    <col min="1" max="1" width="11.83203125" style="29" customWidth="1"/>
    <col min="2" max="2" width="25.5" style="1" customWidth="1"/>
    <col min="3" max="3" width="15.5" style="2" customWidth="1"/>
    <col min="4" max="4" width="19.5" style="1" customWidth="1"/>
    <col min="5" max="5" width="15.33203125" style="1" customWidth="1"/>
    <col min="6" max="6" width="20" style="1" customWidth="1"/>
    <col min="7" max="7" width="20.6640625" style="1" customWidth="1"/>
    <col min="8" max="8" width="18.1640625" style="1" customWidth="1"/>
    <col min="9" max="9" width="18.83203125" style="1" customWidth="1"/>
    <col min="10" max="10" width="17.33203125" style="1" customWidth="1"/>
    <col min="11" max="11" width="14.5" style="1" bestFit="1" customWidth="1"/>
    <col min="12" max="12" width="15.33203125" style="1" bestFit="1" customWidth="1"/>
    <col min="13" max="13" width="16.83203125" style="1" bestFit="1" customWidth="1"/>
    <col min="14" max="14" width="16.33203125" style="1" customWidth="1"/>
    <col min="15" max="15" width="15" style="1" bestFit="1" customWidth="1"/>
    <col min="16" max="17" width="14.5" style="1" bestFit="1" customWidth="1"/>
    <col min="18" max="16384" width="8.83203125" style="1"/>
  </cols>
  <sheetData>
    <row r="1" spans="1:14" ht="27" thickBot="1" x14ac:dyDescent="0.4">
      <c r="A1" s="131" t="s">
        <v>66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20" thickBot="1" x14ac:dyDescent="0.35">
      <c r="A2" s="121" t="s">
        <v>36</v>
      </c>
      <c r="B2" s="123" t="s">
        <v>35</v>
      </c>
      <c r="C2" s="125" t="s">
        <v>34</v>
      </c>
      <c r="D2" s="126"/>
      <c r="E2" s="126"/>
      <c r="F2" s="126"/>
      <c r="G2" s="126"/>
      <c r="H2" s="126"/>
      <c r="I2" s="126"/>
      <c r="J2" s="126"/>
      <c r="K2" s="126"/>
      <c r="L2" s="126"/>
      <c r="M2" s="127" t="s">
        <v>4</v>
      </c>
      <c r="N2" s="129" t="s">
        <v>30</v>
      </c>
    </row>
    <row r="3" spans="1:14" s="57" customFormat="1" ht="58.5" customHeight="1" thickTop="1" thickBot="1" x14ac:dyDescent="0.35">
      <c r="A3" s="122"/>
      <c r="B3" s="124"/>
      <c r="C3" s="54" t="s">
        <v>1</v>
      </c>
      <c r="D3" s="55" t="s">
        <v>0</v>
      </c>
      <c r="E3" s="55" t="s">
        <v>37</v>
      </c>
      <c r="F3" s="55" t="s">
        <v>38</v>
      </c>
      <c r="G3" s="55" t="s">
        <v>46</v>
      </c>
      <c r="H3" s="55" t="s">
        <v>33</v>
      </c>
      <c r="I3" s="56" t="s">
        <v>32</v>
      </c>
      <c r="J3" s="55" t="s">
        <v>31</v>
      </c>
      <c r="K3" s="56" t="s">
        <v>52</v>
      </c>
      <c r="L3" s="56" t="s">
        <v>51</v>
      </c>
      <c r="M3" s="128"/>
      <c r="N3" s="130"/>
    </row>
    <row r="4" spans="1:14" ht="24.75" customHeight="1" x14ac:dyDescent="0.3">
      <c r="A4" s="24">
        <v>110</v>
      </c>
      <c r="B4" s="4" t="s">
        <v>29</v>
      </c>
      <c r="C4" s="5">
        <f>'1ST QUARTER'!C4+APRIL!C4</f>
        <v>0</v>
      </c>
      <c r="D4" s="5">
        <f>'1ST QUARTER'!D4+APRIL!D4</f>
        <v>302022</v>
      </c>
      <c r="E4" s="5">
        <f>'1ST QUARTER'!E4+APRIL!E4</f>
        <v>0</v>
      </c>
      <c r="F4" s="5">
        <f>'1ST QUARTER'!F4+APRIL!F4</f>
        <v>309511</v>
      </c>
      <c r="G4" s="5">
        <f>'1ST QUARTER'!G4+APRIL!G4</f>
        <v>0</v>
      </c>
      <c r="H4" s="5">
        <f>'1ST QUARTER'!H4+APRIL!H4</f>
        <v>0</v>
      </c>
      <c r="I4" s="5">
        <f>'1ST QUARTER'!I4+APRIL!I4</f>
        <v>40650</v>
      </c>
      <c r="J4" s="5">
        <f>'1ST QUARTER'!J4+APRIL!J4</f>
        <v>0</v>
      </c>
      <c r="K4" s="5">
        <f>'1ST QUARTER'!K4+APRIL!K4</f>
        <v>3489</v>
      </c>
      <c r="L4" s="5">
        <f>'1ST QUARTER'!L4+APRIL!L4</f>
        <v>2000</v>
      </c>
      <c r="M4" s="10">
        <f>SUM(C4:L4)</f>
        <v>657672</v>
      </c>
      <c r="N4" s="11">
        <f t="shared" ref="N4:N40" si="0">M4/$M$40</f>
        <v>1.8783547067922754E-3</v>
      </c>
    </row>
    <row r="5" spans="1:14" ht="24.75" customHeight="1" x14ac:dyDescent="0.3">
      <c r="A5" s="25">
        <v>111</v>
      </c>
      <c r="B5" s="12" t="s">
        <v>28</v>
      </c>
      <c r="C5" s="5">
        <f>'1ST QUARTER'!C5+APRIL!C5</f>
        <v>1238745</v>
      </c>
      <c r="D5" s="5">
        <f>'1ST QUARTER'!D5+APRIL!D5</f>
        <v>15943550</v>
      </c>
      <c r="E5" s="5">
        <f>'1ST QUARTER'!E5+APRIL!E5</f>
        <v>2043929</v>
      </c>
      <c r="F5" s="5">
        <f>'1ST QUARTER'!F5+APRIL!F5</f>
        <v>26417012</v>
      </c>
      <c r="G5" s="5">
        <f>'1ST QUARTER'!G5+APRIL!G5</f>
        <v>3247908</v>
      </c>
      <c r="H5" s="5">
        <f>'1ST QUARTER'!H5+APRIL!H5</f>
        <v>0</v>
      </c>
      <c r="I5" s="5">
        <f>'1ST QUARTER'!I5+APRIL!I5</f>
        <v>7335450</v>
      </c>
      <c r="J5" s="5">
        <f>'1ST QUARTER'!J5+APRIL!J5</f>
        <v>2095449</v>
      </c>
      <c r="K5" s="5">
        <f>'1ST QUARTER'!K5+APRIL!K5</f>
        <v>419159</v>
      </c>
      <c r="L5" s="5">
        <f>'1ST QUARTER'!L5+APRIL!L5</f>
        <v>4000</v>
      </c>
      <c r="M5" s="10">
        <f t="shared" ref="M5:M36" si="1">SUM(C5:L5)</f>
        <v>58745202</v>
      </c>
      <c r="N5" s="11">
        <f t="shared" si="0"/>
        <v>0.16778018020861918</v>
      </c>
    </row>
    <row r="6" spans="1:14" ht="38" x14ac:dyDescent="0.3">
      <c r="A6" s="25">
        <v>112</v>
      </c>
      <c r="B6" s="12" t="s">
        <v>27</v>
      </c>
      <c r="C6" s="5">
        <f>'1ST QUARTER'!C6+APRIL!C6</f>
        <v>0</v>
      </c>
      <c r="D6" s="5">
        <f>'1ST QUARTER'!D6+APRIL!D6</f>
        <v>1531913</v>
      </c>
      <c r="E6" s="5">
        <f>'1ST QUARTER'!E6+APRIL!E6</f>
        <v>0</v>
      </c>
      <c r="F6" s="5">
        <f>'1ST QUARTER'!F6+APRIL!F6</f>
        <v>1378722</v>
      </c>
      <c r="G6" s="5">
        <f>'1ST QUARTER'!G6+APRIL!G6</f>
        <v>118724</v>
      </c>
      <c r="H6" s="5">
        <f>'1ST QUARTER'!H6+APRIL!H6</f>
        <v>0</v>
      </c>
      <c r="I6" s="5">
        <f>'1ST QUARTER'!I6+APRIL!I6</f>
        <v>0</v>
      </c>
      <c r="J6" s="5">
        <f>'1ST QUARTER'!J6+APRIL!J6</f>
        <v>76598</v>
      </c>
      <c r="K6" s="5">
        <f>'1ST QUARTER'!K6+APRIL!K6</f>
        <v>15321</v>
      </c>
      <c r="L6" s="5">
        <f>'1ST QUARTER'!L6+APRIL!L6</f>
        <v>0</v>
      </c>
      <c r="M6" s="10">
        <f t="shared" si="1"/>
        <v>3121278</v>
      </c>
      <c r="N6" s="11">
        <f t="shared" si="0"/>
        <v>8.9145762971620801E-3</v>
      </c>
    </row>
    <row r="7" spans="1:14" ht="38" x14ac:dyDescent="0.3">
      <c r="A7" s="25">
        <v>113</v>
      </c>
      <c r="B7" s="12" t="s">
        <v>26</v>
      </c>
      <c r="C7" s="5">
        <f>'1ST QUARTER'!C7+APRIL!C7</f>
        <v>0</v>
      </c>
      <c r="D7" s="5">
        <f>'1ST QUARTER'!D7+APRIL!D7</f>
        <v>0</v>
      </c>
      <c r="E7" s="5">
        <f>'1ST QUARTER'!E7+APRIL!E7</f>
        <v>0</v>
      </c>
      <c r="F7" s="5">
        <f>'1ST QUARTER'!F7+APRIL!F7</f>
        <v>0</v>
      </c>
      <c r="G7" s="5">
        <f>'1ST QUARTER'!G7+APRIL!G7</f>
        <v>0</v>
      </c>
      <c r="H7" s="5">
        <f>'1ST QUARTER'!H7+APRIL!H7</f>
        <v>0</v>
      </c>
      <c r="I7" s="5">
        <f>'1ST QUARTER'!I7+APRIL!I7</f>
        <v>0</v>
      </c>
      <c r="J7" s="5">
        <f>'1ST QUARTER'!J7+APRIL!J7</f>
        <v>0</v>
      </c>
      <c r="K7" s="5">
        <f>'1ST QUARTER'!K7+APRIL!K7</f>
        <v>0</v>
      </c>
      <c r="L7" s="5">
        <f>'1ST QUARTER'!L7+APRIL!L7</f>
        <v>0</v>
      </c>
      <c r="M7" s="10">
        <f t="shared" si="1"/>
        <v>0</v>
      </c>
      <c r="N7" s="11">
        <f t="shared" si="0"/>
        <v>0</v>
      </c>
    </row>
    <row r="8" spans="1:14" ht="27" customHeight="1" x14ac:dyDescent="0.3">
      <c r="A8" s="25">
        <v>140</v>
      </c>
      <c r="B8" s="12" t="s">
        <v>25</v>
      </c>
      <c r="C8" s="5">
        <f>'1ST QUARTER'!C8+APRIL!C8</f>
        <v>37376</v>
      </c>
      <c r="D8" s="5">
        <f>'1ST QUARTER'!D8+APRIL!D8</f>
        <v>5943626</v>
      </c>
      <c r="E8" s="5">
        <f>'1ST QUARTER'!E8+APRIL!E8</f>
        <v>61671</v>
      </c>
      <c r="F8" s="5">
        <f>'1ST QUARTER'!F8+APRIL!F8</f>
        <v>7236087</v>
      </c>
      <c r="G8" s="5">
        <f>'1ST QUARTER'!G8+APRIL!G8</f>
        <v>1093175</v>
      </c>
      <c r="H8" s="5">
        <f>'1ST QUARTER'!H8+APRIL!H8</f>
        <v>0</v>
      </c>
      <c r="I8" s="5">
        <f>'1ST QUARTER'!I8+APRIL!I8</f>
        <v>1548639</v>
      </c>
      <c r="J8" s="5">
        <f>'1ST QUARTER'!J8+APRIL!J8</f>
        <v>705284</v>
      </c>
      <c r="K8" s="5">
        <f>'1ST QUARTER'!K8+APRIL!K8</f>
        <v>141078</v>
      </c>
      <c r="L8" s="5">
        <f>'1ST QUARTER'!L8+APRIL!L8</f>
        <v>89000</v>
      </c>
      <c r="M8" s="10">
        <f t="shared" si="1"/>
        <v>16855936</v>
      </c>
      <c r="N8" s="11">
        <f t="shared" si="0"/>
        <v>4.8141667461879721E-2</v>
      </c>
    </row>
    <row r="9" spans="1:14" ht="37.5" customHeight="1" x14ac:dyDescent="0.3">
      <c r="A9" s="25">
        <v>300</v>
      </c>
      <c r="B9" s="16" t="s">
        <v>24</v>
      </c>
      <c r="C9" s="5">
        <f>'1ST QUARTER'!C9+APRIL!C9</f>
        <v>0</v>
      </c>
      <c r="D9" s="5">
        <f>'1ST QUARTER'!D9+APRIL!D9</f>
        <v>0</v>
      </c>
      <c r="E9" s="5">
        <f>'1ST QUARTER'!E9+APRIL!E9</f>
        <v>0</v>
      </c>
      <c r="F9" s="5">
        <f>'1ST QUARTER'!F9+APRIL!F9</f>
        <v>0</v>
      </c>
      <c r="G9" s="5">
        <f>'1ST QUARTER'!G9+APRIL!G9</f>
        <v>0</v>
      </c>
      <c r="H9" s="5">
        <f>'1ST QUARTER'!H9+APRIL!H9</f>
        <v>0</v>
      </c>
      <c r="I9" s="5">
        <f>'1ST QUARTER'!I9+APRIL!I9</f>
        <v>0</v>
      </c>
      <c r="J9" s="5">
        <f>'1ST QUARTER'!J9+APRIL!J9</f>
        <v>0</v>
      </c>
      <c r="K9" s="5">
        <f>'1ST QUARTER'!K9+APRIL!K9</f>
        <v>0</v>
      </c>
      <c r="L9" s="5">
        <f>'1ST QUARTER'!L9+APRIL!L9</f>
        <v>0</v>
      </c>
      <c r="M9" s="10">
        <f t="shared" si="1"/>
        <v>0</v>
      </c>
      <c r="N9" s="11">
        <f t="shared" si="0"/>
        <v>0</v>
      </c>
    </row>
    <row r="10" spans="1:14" ht="38" x14ac:dyDescent="0.3">
      <c r="A10" s="25">
        <v>310</v>
      </c>
      <c r="B10" s="12" t="s">
        <v>23</v>
      </c>
      <c r="C10" s="5">
        <f>'1ST QUARTER'!C10+APRIL!C10</f>
        <v>0</v>
      </c>
      <c r="D10" s="5">
        <f>'1ST QUARTER'!D10+APRIL!D10</f>
        <v>34759485</v>
      </c>
      <c r="E10" s="5">
        <f>'1ST QUARTER'!E10+APRIL!E10</f>
        <v>0</v>
      </c>
      <c r="F10" s="5">
        <f>'1ST QUARTER'!F10+APRIL!F10</f>
        <v>64575394</v>
      </c>
      <c r="G10" s="5">
        <f>'1ST QUARTER'!G10+APRIL!G10</f>
        <v>6581119</v>
      </c>
      <c r="H10" s="5">
        <f>'1ST QUARTER'!H10+APRIL!H10</f>
        <v>0</v>
      </c>
      <c r="I10" s="5">
        <f>'1ST QUARTER'!I10+APRIL!I10</f>
        <v>791992</v>
      </c>
      <c r="J10" s="5">
        <f>'1ST QUARTER'!J10+APRIL!J10</f>
        <v>4313105</v>
      </c>
      <c r="K10" s="5">
        <f>'1ST QUARTER'!K10+APRIL!K10</f>
        <v>862704</v>
      </c>
      <c r="L10" s="5">
        <f>'1ST QUARTER'!L10+APRIL!L10</f>
        <v>0</v>
      </c>
      <c r="M10" s="10">
        <f t="shared" si="1"/>
        <v>111883799</v>
      </c>
      <c r="N10" s="11">
        <f t="shared" si="0"/>
        <v>0.31954752591786006</v>
      </c>
    </row>
    <row r="11" spans="1:14" ht="33" customHeight="1" x14ac:dyDescent="0.3">
      <c r="A11" s="25">
        <v>320</v>
      </c>
      <c r="B11" s="12" t="s">
        <v>22</v>
      </c>
      <c r="C11" s="5">
        <f>'1ST QUARTER'!C11+APRIL!C11</f>
        <v>2744065</v>
      </c>
      <c r="D11" s="5">
        <f>'1ST QUARTER'!D11+APRIL!D11</f>
        <v>20271698</v>
      </c>
      <c r="E11" s="5">
        <f>'1ST QUARTER'!E11+APRIL!E11</f>
        <v>4527706</v>
      </c>
      <c r="F11" s="5">
        <f>'1ST QUARTER'!F11+APRIL!F11</f>
        <v>18982832</v>
      </c>
      <c r="G11" s="5">
        <f>'1ST QUARTER'!G11+APRIL!G11</f>
        <v>0</v>
      </c>
      <c r="H11" s="5">
        <f>'1ST QUARTER'!H11+APRIL!H11</f>
        <v>0</v>
      </c>
      <c r="I11" s="5">
        <f>'1ST QUARTER'!I11+APRIL!I11</f>
        <v>382902</v>
      </c>
      <c r="J11" s="5">
        <f>'1ST QUARTER'!J11+APRIL!J11</f>
        <v>0</v>
      </c>
      <c r="K11" s="5">
        <f>'1ST QUARTER'!K11+APRIL!K11</f>
        <v>0</v>
      </c>
      <c r="L11" s="5">
        <f>'1ST QUARTER'!L11+APRIL!L11</f>
        <v>5000</v>
      </c>
      <c r="M11" s="10">
        <f t="shared" si="1"/>
        <v>46914203</v>
      </c>
      <c r="N11" s="11">
        <f t="shared" si="0"/>
        <v>0.13399006498749877</v>
      </c>
    </row>
    <row r="12" spans="1:14" ht="38" x14ac:dyDescent="0.3">
      <c r="A12" s="25">
        <v>321</v>
      </c>
      <c r="B12" s="12" t="s">
        <v>21</v>
      </c>
      <c r="C12" s="5">
        <f>'1ST QUARTER'!C12+APRIL!C12</f>
        <v>0</v>
      </c>
      <c r="D12" s="5">
        <f>'1ST QUARTER'!D12+APRIL!D12</f>
        <v>8528779</v>
      </c>
      <c r="E12" s="5">
        <f>'1ST QUARTER'!E12+APRIL!E12</f>
        <v>0</v>
      </c>
      <c r="F12" s="5">
        <f>'1ST QUARTER'!F12+APRIL!F12</f>
        <v>21110341</v>
      </c>
      <c r="G12" s="5">
        <f>'1ST QUARTER'!G12+APRIL!G12</f>
        <v>0</v>
      </c>
      <c r="H12" s="5">
        <f>'1ST QUARTER'!H12+APRIL!H12</f>
        <v>0</v>
      </c>
      <c r="I12" s="5">
        <f>'1ST QUARTER'!I12+APRIL!I12</f>
        <v>183262</v>
      </c>
      <c r="J12" s="5">
        <f>'1ST QUARTER'!J12+APRIL!J12</f>
        <v>0</v>
      </c>
      <c r="K12" s="5">
        <f>'1ST QUARTER'!K12+APRIL!K12</f>
        <v>0</v>
      </c>
      <c r="L12" s="5">
        <f>'1ST QUARTER'!L12+APRIL!L12</f>
        <v>0</v>
      </c>
      <c r="M12" s="10">
        <f t="shared" si="1"/>
        <v>29822382</v>
      </c>
      <c r="N12" s="11">
        <f t="shared" si="0"/>
        <v>8.5174694372661799E-2</v>
      </c>
    </row>
    <row r="13" spans="1:14" ht="39" customHeight="1" x14ac:dyDescent="0.3">
      <c r="A13" s="25">
        <v>322</v>
      </c>
      <c r="B13" s="12" t="s">
        <v>20</v>
      </c>
      <c r="C13" s="5">
        <f>'1ST QUARTER'!C13+APRIL!C13</f>
        <v>0</v>
      </c>
      <c r="D13" s="5">
        <f>'1ST QUARTER'!D13+APRIL!D13</f>
        <v>0</v>
      </c>
      <c r="E13" s="5">
        <f>'1ST QUARTER'!E13+APRIL!E13</f>
        <v>0</v>
      </c>
      <c r="F13" s="5">
        <f>'1ST QUARTER'!F13+APRIL!F13</f>
        <v>222621</v>
      </c>
      <c r="G13" s="5">
        <f>'1ST QUARTER'!G13+APRIL!G13</f>
        <v>0</v>
      </c>
      <c r="H13" s="5">
        <f>'1ST QUARTER'!H13+APRIL!H13</f>
        <v>0</v>
      </c>
      <c r="I13" s="5">
        <f>'1ST QUARTER'!I13+APRIL!I13</f>
        <v>0</v>
      </c>
      <c r="J13" s="5">
        <f>'1ST QUARTER'!J13+APRIL!J13</f>
        <v>0</v>
      </c>
      <c r="K13" s="5">
        <f>'1ST QUARTER'!K13+APRIL!K13</f>
        <v>0</v>
      </c>
      <c r="L13" s="5">
        <f>'1ST QUARTER'!L13+APRIL!L13</f>
        <v>0</v>
      </c>
      <c r="M13" s="10">
        <f t="shared" si="1"/>
        <v>222621</v>
      </c>
      <c r="N13" s="11">
        <f t="shared" si="0"/>
        <v>6.358202921529321E-4</v>
      </c>
    </row>
    <row r="14" spans="1:14" ht="38" x14ac:dyDescent="0.3">
      <c r="A14" s="25">
        <v>325</v>
      </c>
      <c r="B14" s="12" t="s">
        <v>39</v>
      </c>
      <c r="C14" s="5">
        <f>'1ST QUARTER'!C14+APRIL!C14</f>
        <v>0</v>
      </c>
      <c r="D14" s="5">
        <f>'1ST QUARTER'!D14+APRIL!D14</f>
        <v>278957</v>
      </c>
      <c r="E14" s="5">
        <f>'1ST QUARTER'!E14+APRIL!E14</f>
        <v>0</v>
      </c>
      <c r="F14" s="5">
        <f>'1ST QUARTER'!F14+APRIL!F14</f>
        <v>284460</v>
      </c>
      <c r="G14" s="5">
        <f>'1ST QUARTER'!G14+APRIL!G14</f>
        <v>0</v>
      </c>
      <c r="H14" s="5">
        <f>'1ST QUARTER'!H14+APRIL!H14</f>
        <v>7.98</v>
      </c>
      <c r="I14" s="5">
        <f>'1ST QUARTER'!I14+APRIL!I14</f>
        <v>222660</v>
      </c>
      <c r="J14" s="5">
        <f>'1ST QUARTER'!J14+APRIL!J14</f>
        <v>0</v>
      </c>
      <c r="K14" s="5">
        <f>'1ST QUARTER'!K14+APRIL!K14</f>
        <v>0</v>
      </c>
      <c r="L14" s="5">
        <f>'1ST QUARTER'!L14+APRIL!L14</f>
        <v>0</v>
      </c>
      <c r="M14" s="10">
        <f t="shared" si="1"/>
        <v>786084.98</v>
      </c>
      <c r="N14" s="11">
        <f t="shared" si="0"/>
        <v>2.2451106662921818E-3</v>
      </c>
    </row>
    <row r="15" spans="1:14" ht="33" customHeight="1" x14ac:dyDescent="0.3">
      <c r="A15" s="25">
        <v>330</v>
      </c>
      <c r="B15" s="16" t="s">
        <v>19</v>
      </c>
      <c r="C15" s="5">
        <f>'1ST QUARTER'!C15+APRIL!C15</f>
        <v>0</v>
      </c>
      <c r="D15" s="5">
        <f>'1ST QUARTER'!D15+APRIL!D15</f>
        <v>32762077</v>
      </c>
      <c r="E15" s="5">
        <f>'1ST QUARTER'!E15+APRIL!E15</f>
        <v>0</v>
      </c>
      <c r="F15" s="5">
        <f>'1ST QUARTER'!F15+APRIL!F15</f>
        <v>0</v>
      </c>
      <c r="G15" s="5">
        <f>'1ST QUARTER'!G15+APRIL!G15</f>
        <v>0</v>
      </c>
      <c r="H15" s="5">
        <f>'1ST QUARTER'!H15+APRIL!H15</f>
        <v>0</v>
      </c>
      <c r="I15" s="5">
        <f>'1ST QUARTER'!I15+APRIL!I15</f>
        <v>0</v>
      </c>
      <c r="J15" s="5">
        <f>'1ST QUARTER'!J15+APRIL!J15</f>
        <v>0</v>
      </c>
      <c r="K15" s="5">
        <f>'1ST QUARTER'!K15+APRIL!K15</f>
        <v>0</v>
      </c>
      <c r="L15" s="5">
        <f>'1ST QUARTER'!L15+APRIL!L15</f>
        <v>0</v>
      </c>
      <c r="M15" s="10">
        <f t="shared" si="1"/>
        <v>32762077</v>
      </c>
      <c r="N15" s="11">
        <f t="shared" si="0"/>
        <v>9.3570657618449543E-2</v>
      </c>
    </row>
    <row r="16" spans="1:14" ht="38" x14ac:dyDescent="0.3">
      <c r="A16" s="25">
        <v>331</v>
      </c>
      <c r="B16" s="16" t="s">
        <v>42</v>
      </c>
      <c r="C16" s="5">
        <f>'1ST QUARTER'!C16+APRIL!C16</f>
        <v>0</v>
      </c>
      <c r="D16" s="5">
        <f>'1ST QUARTER'!D16+APRIL!D16</f>
        <v>191437</v>
      </c>
      <c r="E16" s="5">
        <f>'1ST QUARTER'!E16+APRIL!E16</f>
        <v>0</v>
      </c>
      <c r="F16" s="5">
        <f>'1ST QUARTER'!F16+APRIL!F16</f>
        <v>0</v>
      </c>
      <c r="G16" s="5">
        <f>'1ST QUARTER'!G16+APRIL!G16</f>
        <v>0</v>
      </c>
      <c r="H16" s="5">
        <f>'1ST QUARTER'!H16+APRIL!H16</f>
        <v>0</v>
      </c>
      <c r="I16" s="5">
        <f>'1ST QUARTER'!I16+APRIL!I16</f>
        <v>0</v>
      </c>
      <c r="J16" s="5">
        <f>'1ST QUARTER'!J16+APRIL!J16</f>
        <v>0</v>
      </c>
      <c r="K16" s="5">
        <f>'1ST QUARTER'!K16+APRIL!K16</f>
        <v>0</v>
      </c>
      <c r="L16" s="5">
        <f>'1ST QUARTER'!L16+APRIL!L16</f>
        <v>0</v>
      </c>
      <c r="M16" s="10">
        <f t="shared" si="1"/>
        <v>191437</v>
      </c>
      <c r="N16" s="11">
        <f t="shared" si="0"/>
        <v>5.4675672676378622E-4</v>
      </c>
    </row>
    <row r="17" spans="1:14" ht="28.5" customHeight="1" x14ac:dyDescent="0.3">
      <c r="A17" s="25">
        <v>340</v>
      </c>
      <c r="B17" s="16" t="s">
        <v>18</v>
      </c>
      <c r="C17" s="5">
        <f>'1ST QUARTER'!C17+APRIL!C17</f>
        <v>0</v>
      </c>
      <c r="D17" s="5">
        <f>'1ST QUARTER'!D17+APRIL!D17</f>
        <v>819810</v>
      </c>
      <c r="E17" s="5">
        <f>'1ST QUARTER'!E17+APRIL!E17</f>
        <v>0</v>
      </c>
      <c r="F17" s="5">
        <f>'1ST QUARTER'!F17+APRIL!F17</f>
        <v>1169026</v>
      </c>
      <c r="G17" s="5">
        <f>'1ST QUARTER'!G17+APRIL!G17</f>
        <v>0</v>
      </c>
      <c r="H17" s="5">
        <f>'1ST QUARTER'!H17+APRIL!H17</f>
        <v>0</v>
      </c>
      <c r="I17" s="5">
        <f>'1ST QUARTER'!I17+APRIL!I17</f>
        <v>101517</v>
      </c>
      <c r="J17" s="5">
        <f>'1ST QUARTER'!J17+APRIL!J17</f>
        <v>0</v>
      </c>
      <c r="K17" s="5">
        <f>'1ST QUARTER'!K17+APRIL!K17</f>
        <v>0</v>
      </c>
      <c r="L17" s="5">
        <f>'1ST QUARTER'!L17+APRIL!L17</f>
        <v>0</v>
      </c>
      <c r="M17" s="10">
        <f t="shared" si="1"/>
        <v>2090353</v>
      </c>
      <c r="N17" s="11">
        <f t="shared" si="0"/>
        <v>5.9701863488294364E-3</v>
      </c>
    </row>
    <row r="18" spans="1:14" ht="38" x14ac:dyDescent="0.3">
      <c r="A18" s="25">
        <v>350</v>
      </c>
      <c r="B18" s="16" t="s">
        <v>17</v>
      </c>
      <c r="C18" s="5">
        <f>'1ST QUARTER'!C18+APRIL!C18</f>
        <v>0</v>
      </c>
      <c r="D18" s="5">
        <f>'1ST QUARTER'!D18+APRIL!D18</f>
        <v>0</v>
      </c>
      <c r="E18" s="5">
        <f>'1ST QUARTER'!E18+APRIL!E18</f>
        <v>0</v>
      </c>
      <c r="F18" s="5">
        <f>'1ST QUARTER'!F18+APRIL!F18</f>
        <v>0</v>
      </c>
      <c r="G18" s="5">
        <f>'1ST QUARTER'!G18+APRIL!G18</f>
        <v>0</v>
      </c>
      <c r="H18" s="5">
        <f>'1ST QUARTER'!H18+APRIL!H18</f>
        <v>0</v>
      </c>
      <c r="I18" s="5">
        <f>'1ST QUARTER'!I18+APRIL!I18</f>
        <v>0</v>
      </c>
      <c r="J18" s="5">
        <f>'1ST QUARTER'!J18+APRIL!J18</f>
        <v>0</v>
      </c>
      <c r="K18" s="5">
        <f>'1ST QUARTER'!K18+APRIL!K18</f>
        <v>0</v>
      </c>
      <c r="L18" s="5">
        <f>'1ST QUARTER'!L18+APRIL!L18</f>
        <v>0</v>
      </c>
      <c r="M18" s="10">
        <f t="shared" si="1"/>
        <v>0</v>
      </c>
      <c r="N18" s="11">
        <f t="shared" si="0"/>
        <v>0</v>
      </c>
    </row>
    <row r="19" spans="1:14" ht="57" x14ac:dyDescent="0.3">
      <c r="A19" s="25">
        <v>360</v>
      </c>
      <c r="B19" s="16" t="s">
        <v>83</v>
      </c>
      <c r="C19" s="5">
        <f>'1ST QUARTER'!C19+APRIL!C19</f>
        <v>0</v>
      </c>
      <c r="D19" s="5">
        <f>'1ST QUARTER'!D19+APRIL!D19</f>
        <v>0</v>
      </c>
      <c r="E19" s="5">
        <f>'1ST QUARTER'!E19+APRIL!E19</f>
        <v>0</v>
      </c>
      <c r="F19" s="5">
        <f>'1ST QUARTER'!F19+APRIL!F19</f>
        <v>0</v>
      </c>
      <c r="G19" s="5">
        <f>'1ST QUARTER'!G19+APRIL!G19</f>
        <v>0</v>
      </c>
      <c r="H19" s="5">
        <f>'1ST QUARTER'!H19+APRIL!H19</f>
        <v>0</v>
      </c>
      <c r="I19" s="5">
        <f>'1ST QUARTER'!I19+APRIL!I19</f>
        <v>0</v>
      </c>
      <c r="J19" s="5">
        <f>'1ST QUARTER'!J19+APRIL!J19</f>
        <v>0</v>
      </c>
      <c r="K19" s="5">
        <f>'1ST QUARTER'!K19+APRIL!K19</f>
        <v>0</v>
      </c>
      <c r="L19" s="5">
        <f>'1ST QUARTER'!L19+APRIL!L19</f>
        <v>0</v>
      </c>
      <c r="M19" s="10">
        <f t="shared" si="1"/>
        <v>0</v>
      </c>
      <c r="N19" s="11">
        <f t="shared" si="0"/>
        <v>0</v>
      </c>
    </row>
    <row r="20" spans="1:14" ht="38" x14ac:dyDescent="0.3">
      <c r="A20" s="25">
        <v>370</v>
      </c>
      <c r="B20" s="16" t="s">
        <v>15</v>
      </c>
      <c r="C20" s="5">
        <f>'1ST QUARTER'!C20+APRIL!C20</f>
        <v>0</v>
      </c>
      <c r="D20" s="5">
        <f>'1ST QUARTER'!D20+APRIL!D20</f>
        <v>0</v>
      </c>
      <c r="E20" s="5">
        <f>'1ST QUARTER'!E20+APRIL!E20</f>
        <v>0</v>
      </c>
      <c r="F20" s="5">
        <f>'1ST QUARTER'!F20+APRIL!F20</f>
        <v>0</v>
      </c>
      <c r="G20" s="5">
        <f>'1ST QUARTER'!G20+APRIL!G20</f>
        <v>0</v>
      </c>
      <c r="H20" s="5">
        <f>'1ST QUARTER'!H20+APRIL!H20</f>
        <v>0</v>
      </c>
      <c r="I20" s="5">
        <f>'1ST QUARTER'!I20+APRIL!I20</f>
        <v>0</v>
      </c>
      <c r="J20" s="5">
        <f>'1ST QUARTER'!J20+APRIL!J20</f>
        <v>0</v>
      </c>
      <c r="K20" s="5">
        <f>'1ST QUARTER'!K20+APRIL!K20</f>
        <v>0</v>
      </c>
      <c r="L20" s="5">
        <f>'1ST QUARTER'!L20+APRIL!L20</f>
        <v>0</v>
      </c>
      <c r="M20" s="10">
        <f t="shared" si="1"/>
        <v>0</v>
      </c>
      <c r="N20" s="11">
        <f t="shared" si="0"/>
        <v>0</v>
      </c>
    </row>
    <row r="21" spans="1:14" ht="57" x14ac:dyDescent="0.3">
      <c r="A21" s="25">
        <v>381</v>
      </c>
      <c r="B21" s="16" t="s">
        <v>14</v>
      </c>
      <c r="C21" s="5">
        <f>'1ST QUARTER'!C21+APRIL!C21</f>
        <v>0</v>
      </c>
      <c r="D21" s="5">
        <f>'1ST QUARTER'!D21+APRIL!D21</f>
        <v>292506</v>
      </c>
      <c r="E21" s="5">
        <f>'1ST QUARTER'!E21+APRIL!E21</f>
        <v>0</v>
      </c>
      <c r="F21" s="5">
        <f>'1ST QUARTER'!F21+APRIL!F21</f>
        <v>0</v>
      </c>
      <c r="G21" s="5">
        <f>'1ST QUARTER'!G21+APRIL!G21</f>
        <v>0</v>
      </c>
      <c r="H21" s="5">
        <f>'1ST QUARTER'!H21+APRIL!H21</f>
        <v>0</v>
      </c>
      <c r="I21" s="5">
        <f>'1ST QUARTER'!I21+APRIL!I21</f>
        <v>0</v>
      </c>
      <c r="J21" s="5">
        <f>'1ST QUARTER'!J21+APRIL!J21</f>
        <v>0</v>
      </c>
      <c r="K21" s="5">
        <f>'1ST QUARTER'!K21+APRIL!K21</f>
        <v>0</v>
      </c>
      <c r="L21" s="5">
        <f>'1ST QUARTER'!L21+APRIL!L21</f>
        <v>0</v>
      </c>
      <c r="M21" s="10">
        <f t="shared" si="1"/>
        <v>292506</v>
      </c>
      <c r="N21" s="11">
        <f t="shared" si="0"/>
        <v>8.3541647183547625E-4</v>
      </c>
    </row>
    <row r="22" spans="1:14" ht="38" x14ac:dyDescent="0.3">
      <c r="A22" s="26">
        <v>405</v>
      </c>
      <c r="B22" s="19" t="s">
        <v>47</v>
      </c>
      <c r="C22" s="5">
        <f>'1ST QUARTER'!C22+APRIL!C22</f>
        <v>0</v>
      </c>
      <c r="D22" s="5">
        <f>'1ST QUARTER'!D22+APRIL!D22</f>
        <v>0</v>
      </c>
      <c r="E22" s="5">
        <f>'1ST QUARTER'!E22+APRIL!E22</f>
        <v>0</v>
      </c>
      <c r="F22" s="5">
        <f>'1ST QUARTER'!F22+APRIL!F22</f>
        <v>0</v>
      </c>
      <c r="G22" s="5">
        <f>'1ST QUARTER'!G22+APRIL!G22</f>
        <v>0</v>
      </c>
      <c r="H22" s="5">
        <f>'1ST QUARTER'!H22+APRIL!H22</f>
        <v>0</v>
      </c>
      <c r="I22" s="5">
        <f>'1ST QUARTER'!I22+APRIL!I22</f>
        <v>0</v>
      </c>
      <c r="J22" s="5">
        <f>'1ST QUARTER'!J22+APRIL!J22</f>
        <v>0</v>
      </c>
      <c r="K22" s="5">
        <f>'1ST QUARTER'!K22+APRIL!K22</f>
        <v>0</v>
      </c>
      <c r="L22" s="5">
        <f>'1ST QUARTER'!L22+APRIL!L22</f>
        <v>0</v>
      </c>
      <c r="M22" s="10">
        <f t="shared" si="1"/>
        <v>0</v>
      </c>
      <c r="N22" s="11">
        <f t="shared" si="0"/>
        <v>0</v>
      </c>
    </row>
    <row r="23" spans="1:14" ht="31.5" customHeight="1" x14ac:dyDescent="0.3">
      <c r="A23" s="25">
        <v>410</v>
      </c>
      <c r="B23" s="16" t="s">
        <v>40</v>
      </c>
      <c r="C23" s="5">
        <f>'1ST QUARTER'!C23+APRIL!C23</f>
        <v>0</v>
      </c>
      <c r="D23" s="5">
        <f>'1ST QUARTER'!D23+APRIL!D23</f>
        <v>223561</v>
      </c>
      <c r="E23" s="5">
        <f>'1ST QUARTER'!E23+APRIL!E23</f>
        <v>0</v>
      </c>
      <c r="F23" s="5">
        <f>'1ST QUARTER'!F23+APRIL!F23</f>
        <v>223443</v>
      </c>
      <c r="G23" s="5">
        <f>'1ST QUARTER'!G23+APRIL!G23</f>
        <v>0</v>
      </c>
      <c r="H23" s="5">
        <f>'1ST QUARTER'!H23+APRIL!H23</f>
        <v>0</v>
      </c>
      <c r="I23" s="5">
        <f>'1ST QUARTER'!I23+APRIL!I23</f>
        <v>0</v>
      </c>
      <c r="J23" s="5">
        <f>'1ST QUARTER'!J23+APRIL!J23</f>
        <v>0</v>
      </c>
      <c r="K23" s="5">
        <f>'1ST QUARTER'!K23+APRIL!K23</f>
        <v>0</v>
      </c>
      <c r="L23" s="5">
        <f>'1ST QUARTER'!L23+APRIL!L23</f>
        <v>0</v>
      </c>
      <c r="M23" s="10">
        <f t="shared" si="1"/>
        <v>447004</v>
      </c>
      <c r="N23" s="11">
        <f t="shared" si="0"/>
        <v>1.2766729727812258E-3</v>
      </c>
    </row>
    <row r="24" spans="1:14" ht="56.25" customHeight="1" x14ac:dyDescent="0.3">
      <c r="A24" s="24">
        <v>415</v>
      </c>
      <c r="B24" s="20" t="s">
        <v>43</v>
      </c>
      <c r="C24" s="5">
        <f>'1ST QUARTER'!C24+APRIL!C24</f>
        <v>0</v>
      </c>
      <c r="D24" s="5">
        <f>'1ST QUARTER'!D24+APRIL!D24</f>
        <v>89661</v>
      </c>
      <c r="E24" s="5">
        <f>'1ST QUARTER'!E24+APRIL!E24</f>
        <v>0</v>
      </c>
      <c r="F24" s="5">
        <f>'1ST QUARTER'!F24+APRIL!F24</f>
        <v>82433</v>
      </c>
      <c r="G24" s="5">
        <f>'1ST QUARTER'!G24+APRIL!G24</f>
        <v>0</v>
      </c>
      <c r="H24" s="5">
        <f>'1ST QUARTER'!H24+APRIL!H24</f>
        <v>0</v>
      </c>
      <c r="I24" s="5">
        <f>'1ST QUARTER'!I24+APRIL!I24</f>
        <v>11577</v>
      </c>
      <c r="J24" s="5">
        <f>'1ST QUARTER'!J24+APRIL!J24</f>
        <v>0</v>
      </c>
      <c r="K24" s="5">
        <f>'1ST QUARTER'!K24+APRIL!K24</f>
        <v>0</v>
      </c>
      <c r="L24" s="5">
        <f>'1ST QUARTER'!L24+APRIL!L24</f>
        <v>0</v>
      </c>
      <c r="M24" s="10">
        <f t="shared" si="1"/>
        <v>183671</v>
      </c>
      <c r="N24" s="11">
        <f t="shared" si="0"/>
        <v>5.2457651739962175E-4</v>
      </c>
    </row>
    <row r="25" spans="1:14" ht="56.25" customHeight="1" x14ac:dyDescent="0.3">
      <c r="A25" s="24">
        <v>420</v>
      </c>
      <c r="B25" s="20" t="s">
        <v>41</v>
      </c>
      <c r="C25" s="5">
        <f>'1ST QUARTER'!C25+APRIL!C25</f>
        <v>0</v>
      </c>
      <c r="D25" s="5">
        <f>'1ST QUARTER'!D25+APRIL!D25</f>
        <v>0</v>
      </c>
      <c r="E25" s="5">
        <f>'1ST QUARTER'!E25+APRIL!E25</f>
        <v>0</v>
      </c>
      <c r="F25" s="5">
        <f>'1ST QUARTER'!F25+APRIL!F25</f>
        <v>0</v>
      </c>
      <c r="G25" s="5">
        <f>'1ST QUARTER'!G25+APRIL!G25</f>
        <v>0</v>
      </c>
      <c r="H25" s="5">
        <f>'1ST QUARTER'!H25+APRIL!H25</f>
        <v>0</v>
      </c>
      <c r="I25" s="5">
        <f>'1ST QUARTER'!I25+APRIL!I25</f>
        <v>0</v>
      </c>
      <c r="J25" s="5">
        <f>'1ST QUARTER'!J25+APRIL!J25</f>
        <v>0</v>
      </c>
      <c r="K25" s="5">
        <f>'1ST QUARTER'!K25+APRIL!K25</f>
        <v>0</v>
      </c>
      <c r="L25" s="5">
        <f>'1ST QUARTER'!L25+APRIL!L25</f>
        <v>0</v>
      </c>
      <c r="M25" s="10">
        <f t="shared" si="1"/>
        <v>0</v>
      </c>
      <c r="N25" s="11">
        <f t="shared" si="0"/>
        <v>0</v>
      </c>
    </row>
    <row r="26" spans="1:14" ht="38.25" customHeight="1" x14ac:dyDescent="0.3">
      <c r="A26" s="24">
        <v>435</v>
      </c>
      <c r="B26" s="20" t="s">
        <v>13</v>
      </c>
      <c r="C26" s="5">
        <f>'1ST QUARTER'!C26+APRIL!C26</f>
        <v>0</v>
      </c>
      <c r="D26" s="5">
        <f>'1ST QUARTER'!D26+APRIL!D26</f>
        <v>0</v>
      </c>
      <c r="E26" s="5">
        <f>'1ST QUARTER'!E26+APRIL!E26</f>
        <v>0</v>
      </c>
      <c r="F26" s="5">
        <f>'1ST QUARTER'!F26+APRIL!F26</f>
        <v>0</v>
      </c>
      <c r="G26" s="5">
        <f>'1ST QUARTER'!G26+APRIL!G26</f>
        <v>0</v>
      </c>
      <c r="H26" s="5">
        <f>'1ST QUARTER'!H26+APRIL!H26</f>
        <v>0</v>
      </c>
      <c r="I26" s="5">
        <f>'1ST QUARTER'!I26+APRIL!I26</f>
        <v>0</v>
      </c>
      <c r="J26" s="5">
        <f>'1ST QUARTER'!J26+APRIL!J26</f>
        <v>0</v>
      </c>
      <c r="K26" s="5">
        <f>'1ST QUARTER'!K26+APRIL!K26</f>
        <v>0</v>
      </c>
      <c r="L26" s="5">
        <f>'1ST QUARTER'!L26+APRIL!L26</f>
        <v>0</v>
      </c>
      <c r="M26" s="10">
        <f t="shared" si="1"/>
        <v>0</v>
      </c>
      <c r="N26" s="11">
        <f t="shared" si="0"/>
        <v>0</v>
      </c>
    </row>
    <row r="27" spans="1:14" ht="38" x14ac:dyDescent="0.3">
      <c r="A27" s="25">
        <v>440</v>
      </c>
      <c r="B27" s="16" t="s">
        <v>12</v>
      </c>
      <c r="C27" s="5">
        <f>'1ST QUARTER'!C27+APRIL!C27</f>
        <v>0</v>
      </c>
      <c r="D27" s="5">
        <f>'1ST QUARTER'!D27+APRIL!D27</f>
        <v>0</v>
      </c>
      <c r="E27" s="5">
        <f>'1ST QUARTER'!E27+APRIL!E27</f>
        <v>0</v>
      </c>
      <c r="F27" s="5">
        <f>'1ST QUARTER'!F27+APRIL!F27</f>
        <v>0</v>
      </c>
      <c r="G27" s="5">
        <f>'1ST QUARTER'!G27+APRIL!G27</f>
        <v>0</v>
      </c>
      <c r="H27" s="5">
        <f>'1ST QUARTER'!H27+APRIL!H27</f>
        <v>0</v>
      </c>
      <c r="I27" s="5">
        <f>'1ST QUARTER'!I27+APRIL!I27</f>
        <v>0</v>
      </c>
      <c r="J27" s="5">
        <f>'1ST QUARTER'!J27+APRIL!J27</f>
        <v>0</v>
      </c>
      <c r="K27" s="5">
        <f>'1ST QUARTER'!K27+APRIL!K27</f>
        <v>0</v>
      </c>
      <c r="L27" s="5">
        <f>'1ST QUARTER'!L27+APRIL!L27</f>
        <v>0</v>
      </c>
      <c r="M27" s="10">
        <f t="shared" si="1"/>
        <v>0</v>
      </c>
      <c r="N27" s="11">
        <f t="shared" si="0"/>
        <v>0</v>
      </c>
    </row>
    <row r="28" spans="1:14" ht="57" x14ac:dyDescent="0.3">
      <c r="A28" s="25">
        <v>450</v>
      </c>
      <c r="B28" s="16" t="s">
        <v>49</v>
      </c>
      <c r="C28" s="5">
        <f>'1ST QUARTER'!C28+APRIL!C28</f>
        <v>0</v>
      </c>
      <c r="D28" s="5">
        <f>'1ST QUARTER'!D28+APRIL!D28</f>
        <v>0</v>
      </c>
      <c r="E28" s="5">
        <f>'1ST QUARTER'!E28+APRIL!E28</f>
        <v>0</v>
      </c>
      <c r="F28" s="5">
        <f>'1ST QUARTER'!F28+APRIL!F28</f>
        <v>0</v>
      </c>
      <c r="G28" s="5">
        <f>'1ST QUARTER'!G28+APRIL!G28</f>
        <v>0</v>
      </c>
      <c r="H28" s="5">
        <f>'1ST QUARTER'!H28+APRIL!H28</f>
        <v>0</v>
      </c>
      <c r="I28" s="5">
        <f>'1ST QUARTER'!I28+APRIL!I28</f>
        <v>0</v>
      </c>
      <c r="J28" s="5">
        <f>'1ST QUARTER'!J28+APRIL!J28</f>
        <v>0</v>
      </c>
      <c r="K28" s="5">
        <f>'1ST QUARTER'!K28+APRIL!K28</f>
        <v>0</v>
      </c>
      <c r="L28" s="5">
        <f>'1ST QUARTER'!L28+APRIL!L28</f>
        <v>0</v>
      </c>
      <c r="M28" s="10">
        <f t="shared" si="1"/>
        <v>0</v>
      </c>
      <c r="N28" s="11">
        <f t="shared" si="0"/>
        <v>0</v>
      </c>
    </row>
    <row r="29" spans="1:14" ht="19" x14ac:dyDescent="0.3">
      <c r="A29" s="25">
        <v>455</v>
      </c>
      <c r="B29" s="16" t="s">
        <v>11</v>
      </c>
      <c r="C29" s="5">
        <f>'1ST QUARTER'!C29+APRIL!C29</f>
        <v>0</v>
      </c>
      <c r="D29" s="5">
        <f>'1ST QUARTER'!D29+APRIL!D29</f>
        <v>0</v>
      </c>
      <c r="E29" s="5">
        <f>'1ST QUARTER'!E29+APRIL!E29</f>
        <v>0</v>
      </c>
      <c r="F29" s="5">
        <f>'1ST QUARTER'!F29+APRIL!F29</f>
        <v>0</v>
      </c>
      <c r="G29" s="5">
        <f>'1ST QUARTER'!G29+APRIL!G29</f>
        <v>0</v>
      </c>
      <c r="H29" s="5">
        <f>'1ST QUARTER'!H29+APRIL!H29</f>
        <v>0</v>
      </c>
      <c r="I29" s="5">
        <f>'1ST QUARTER'!I29+APRIL!I29</f>
        <v>0</v>
      </c>
      <c r="J29" s="5">
        <f>'1ST QUARTER'!J29+APRIL!J29</f>
        <v>0</v>
      </c>
      <c r="K29" s="5">
        <f>'1ST QUARTER'!K29+APRIL!K29</f>
        <v>0</v>
      </c>
      <c r="L29" s="5">
        <f>'1ST QUARTER'!L29+APRIL!L29</f>
        <v>0</v>
      </c>
      <c r="M29" s="10">
        <f t="shared" si="1"/>
        <v>0</v>
      </c>
      <c r="N29" s="11">
        <f t="shared" si="0"/>
        <v>0</v>
      </c>
    </row>
    <row r="30" spans="1:14" ht="19" x14ac:dyDescent="0.3">
      <c r="A30" s="25">
        <v>460</v>
      </c>
      <c r="B30" s="16" t="s">
        <v>16</v>
      </c>
      <c r="C30" s="5">
        <f>'1ST QUARTER'!C30+APRIL!C30</f>
        <v>0</v>
      </c>
      <c r="D30" s="5">
        <f>'1ST QUARTER'!D30+APRIL!D30</f>
        <v>0</v>
      </c>
      <c r="E30" s="5">
        <f>'1ST QUARTER'!E30+APRIL!E30</f>
        <v>0</v>
      </c>
      <c r="F30" s="5">
        <f>'1ST QUARTER'!F30+APRIL!F30</f>
        <v>0</v>
      </c>
      <c r="G30" s="5">
        <f>'1ST QUARTER'!G30+APRIL!G30</f>
        <v>0</v>
      </c>
      <c r="H30" s="5">
        <f>'1ST QUARTER'!H30+APRIL!H30</f>
        <v>0</v>
      </c>
      <c r="I30" s="5">
        <f>'1ST QUARTER'!I30+APRIL!I30</f>
        <v>0</v>
      </c>
      <c r="J30" s="5">
        <f>'1ST QUARTER'!J30+APRIL!J30</f>
        <v>0</v>
      </c>
      <c r="K30" s="5">
        <f>'1ST QUARTER'!K30+APRIL!K30</f>
        <v>0</v>
      </c>
      <c r="L30" s="5">
        <f>'1ST QUARTER'!L30+APRIL!L30</f>
        <v>0</v>
      </c>
      <c r="M30" s="10">
        <f t="shared" si="1"/>
        <v>0</v>
      </c>
      <c r="N30" s="11">
        <f t="shared" si="0"/>
        <v>0</v>
      </c>
    </row>
    <row r="31" spans="1:14" ht="57" x14ac:dyDescent="0.3">
      <c r="A31" s="25">
        <v>465</v>
      </c>
      <c r="B31" s="16" t="s">
        <v>44</v>
      </c>
      <c r="C31" s="5">
        <f>'1ST QUARTER'!C31+APRIL!C31</f>
        <v>0</v>
      </c>
      <c r="D31" s="5">
        <f>'1ST QUARTER'!D31+APRIL!D31</f>
        <v>0</v>
      </c>
      <c r="E31" s="5">
        <f>'1ST QUARTER'!E31+APRIL!E31</f>
        <v>0</v>
      </c>
      <c r="F31" s="5">
        <f>'1ST QUARTER'!F31+APRIL!F31</f>
        <v>0</v>
      </c>
      <c r="G31" s="5">
        <f>'1ST QUARTER'!G31+APRIL!G31</f>
        <v>0</v>
      </c>
      <c r="H31" s="5">
        <f>'1ST QUARTER'!H31+APRIL!H31</f>
        <v>0</v>
      </c>
      <c r="I31" s="5">
        <f>'1ST QUARTER'!I31+APRIL!I31</f>
        <v>0</v>
      </c>
      <c r="J31" s="5">
        <f>'1ST QUARTER'!J31+APRIL!J31</f>
        <v>0</v>
      </c>
      <c r="K31" s="5">
        <f>'1ST QUARTER'!K31+APRIL!K31</f>
        <v>0</v>
      </c>
      <c r="L31" s="5">
        <f>'1ST QUARTER'!L31+APRIL!L31</f>
        <v>0</v>
      </c>
      <c r="M31" s="10">
        <f t="shared" si="1"/>
        <v>0</v>
      </c>
      <c r="N31" s="11">
        <f t="shared" si="0"/>
        <v>0</v>
      </c>
    </row>
    <row r="32" spans="1:14" ht="33.75" customHeight="1" x14ac:dyDescent="0.3">
      <c r="A32" s="25">
        <v>480</v>
      </c>
      <c r="B32" s="16" t="s">
        <v>10</v>
      </c>
      <c r="C32" s="5">
        <f>'1ST QUARTER'!C32+APRIL!C32</f>
        <v>0</v>
      </c>
      <c r="D32" s="5">
        <f>'1ST QUARTER'!D32+APRIL!D32</f>
        <v>46278</v>
      </c>
      <c r="E32" s="5">
        <f>'1ST QUARTER'!E32+APRIL!E32</f>
        <v>0</v>
      </c>
      <c r="F32" s="5">
        <f>'1ST QUARTER'!F32+APRIL!F32</f>
        <v>76359</v>
      </c>
      <c r="G32" s="5">
        <f>'1ST QUARTER'!G32+APRIL!G32</f>
        <v>0</v>
      </c>
      <c r="H32" s="5">
        <f>'1ST QUARTER'!H32+APRIL!H32</f>
        <v>0</v>
      </c>
      <c r="I32" s="5">
        <f>'1ST QUARTER'!I32+APRIL!I32</f>
        <v>0</v>
      </c>
      <c r="J32" s="5">
        <f>'1ST QUARTER'!J32+APRIL!J32</f>
        <v>0</v>
      </c>
      <c r="K32" s="5">
        <f>'1ST QUARTER'!K32+APRIL!K32</f>
        <v>0</v>
      </c>
      <c r="L32" s="5">
        <f>'1ST QUARTER'!L32+APRIL!L32</f>
        <v>0</v>
      </c>
      <c r="M32" s="10">
        <f t="shared" si="1"/>
        <v>122637</v>
      </c>
      <c r="N32" s="11">
        <f t="shared" si="0"/>
        <v>3.5025937880415206E-4</v>
      </c>
    </row>
    <row r="33" spans="1:17" ht="19" x14ac:dyDescent="0.3">
      <c r="A33" s="25">
        <v>485</v>
      </c>
      <c r="B33" s="16" t="s">
        <v>9</v>
      </c>
      <c r="C33" s="5">
        <f>'1ST QUARTER'!C33+APRIL!C33</f>
        <v>0</v>
      </c>
      <c r="D33" s="5">
        <f>'1ST QUARTER'!D33+APRIL!D33</f>
        <v>8815958</v>
      </c>
      <c r="E33" s="5">
        <f>'1ST QUARTER'!E33+APRIL!E33</f>
        <v>0</v>
      </c>
      <c r="F33" s="5">
        <f>'1ST QUARTER'!F33+APRIL!F33</f>
        <v>13020478</v>
      </c>
      <c r="G33" s="5">
        <f>'1ST QUARTER'!G33+APRIL!G33</f>
        <v>0</v>
      </c>
      <c r="H33" s="5">
        <f>'1ST QUARTER'!H33+APRIL!H33</f>
        <v>0</v>
      </c>
      <c r="I33" s="5">
        <f>'1ST QUARTER'!I33+APRIL!I33</f>
        <v>3106569</v>
      </c>
      <c r="J33" s="5">
        <f>'1ST QUARTER'!J33+APRIL!J33</f>
        <v>0</v>
      </c>
      <c r="K33" s="5">
        <f>'1ST QUARTER'!K33+APRIL!K33</f>
        <v>0</v>
      </c>
      <c r="L33" s="5">
        <f>'1ST QUARTER'!L33+APRIL!L33</f>
        <v>0</v>
      </c>
      <c r="M33" s="10">
        <f t="shared" si="1"/>
        <v>24943005</v>
      </c>
      <c r="N33" s="11">
        <f t="shared" si="0"/>
        <v>7.1238871114010116E-2</v>
      </c>
    </row>
    <row r="34" spans="1:17" ht="52.5" customHeight="1" x14ac:dyDescent="0.3">
      <c r="A34" s="25">
        <v>495</v>
      </c>
      <c r="B34" s="16" t="s">
        <v>8</v>
      </c>
      <c r="C34" s="5">
        <f>'1ST QUARTER'!C34+APRIL!C34</f>
        <v>0</v>
      </c>
      <c r="D34" s="5">
        <f>'1ST QUARTER'!D34+APRIL!D34</f>
        <v>265297</v>
      </c>
      <c r="E34" s="5">
        <f>'1ST QUARTER'!E34+APRIL!E34</f>
        <v>0</v>
      </c>
      <c r="F34" s="5">
        <f>'1ST QUARTER'!F34+APRIL!F34</f>
        <v>410076</v>
      </c>
      <c r="G34" s="5">
        <f>'1ST QUARTER'!G34+APRIL!G34</f>
        <v>0</v>
      </c>
      <c r="H34" s="5">
        <f>'1ST QUARTER'!H34+APRIL!H34</f>
        <v>0</v>
      </c>
      <c r="I34" s="5">
        <f>'1ST QUARTER'!I34+APRIL!I34</f>
        <v>0</v>
      </c>
      <c r="J34" s="5">
        <f>'1ST QUARTER'!J34+APRIL!J34</f>
        <v>0</v>
      </c>
      <c r="K34" s="5">
        <f>'1ST QUARTER'!K34+APRIL!K34</f>
        <v>0</v>
      </c>
      <c r="L34" s="5">
        <f>'1ST QUARTER'!L34+APRIL!L34</f>
        <v>0</v>
      </c>
      <c r="M34" s="10">
        <f t="shared" si="1"/>
        <v>675373</v>
      </c>
      <c r="N34" s="11">
        <f t="shared" si="0"/>
        <v>1.9289099329003203E-3</v>
      </c>
    </row>
    <row r="35" spans="1:17" ht="76" x14ac:dyDescent="0.3">
      <c r="A35" s="25">
        <v>496</v>
      </c>
      <c r="B35" s="16" t="s">
        <v>48</v>
      </c>
      <c r="C35" s="5">
        <f>'1ST QUARTER'!C35+APRIL!C35</f>
        <v>0</v>
      </c>
      <c r="D35" s="5">
        <f>'1ST QUARTER'!D35+APRIL!D35</f>
        <v>0</v>
      </c>
      <c r="E35" s="5">
        <f>'1ST QUARTER'!E35+APRIL!E35</f>
        <v>0</v>
      </c>
      <c r="F35" s="5">
        <f>'1ST QUARTER'!F35+APRIL!F35</f>
        <v>0</v>
      </c>
      <c r="G35" s="5">
        <f>'1ST QUARTER'!G35+APRIL!G35</f>
        <v>0</v>
      </c>
      <c r="H35" s="5">
        <f>'1ST QUARTER'!H35+APRIL!H35</f>
        <v>0</v>
      </c>
      <c r="I35" s="5">
        <f>'1ST QUARTER'!I35+APRIL!I35</f>
        <v>0</v>
      </c>
      <c r="J35" s="5">
        <f>'1ST QUARTER'!J35+APRIL!J35</f>
        <v>0</v>
      </c>
      <c r="K35" s="5">
        <f>'1ST QUARTER'!K35+APRIL!K35</f>
        <v>0</v>
      </c>
      <c r="L35" s="5">
        <f>'1ST QUARTER'!L35+APRIL!L35</f>
        <v>0</v>
      </c>
      <c r="M35" s="10">
        <f t="shared" si="1"/>
        <v>0</v>
      </c>
      <c r="N35" s="11">
        <f t="shared" si="0"/>
        <v>0</v>
      </c>
    </row>
    <row r="36" spans="1:17" ht="38" x14ac:dyDescent="0.3">
      <c r="A36" s="25">
        <v>498</v>
      </c>
      <c r="B36" s="16" t="s">
        <v>45</v>
      </c>
      <c r="C36" s="5">
        <f>'1ST QUARTER'!C36+APRIL!C36</f>
        <v>0</v>
      </c>
      <c r="D36" s="5">
        <f>'1ST QUARTER'!D36+APRIL!D36</f>
        <v>452393</v>
      </c>
      <c r="E36" s="5">
        <f>'1ST QUARTER'!E36+APRIL!E36</f>
        <v>0</v>
      </c>
      <c r="F36" s="5">
        <f>'1ST QUARTER'!F36+APRIL!F36</f>
        <v>415313</v>
      </c>
      <c r="G36" s="5">
        <f>'1ST QUARTER'!G36+APRIL!G36</f>
        <v>0</v>
      </c>
      <c r="H36" s="5">
        <f>'1ST QUARTER'!H36+APRIL!H36</f>
        <v>0</v>
      </c>
      <c r="I36" s="5">
        <f>'1ST QUARTER'!I36+APRIL!I36</f>
        <v>0</v>
      </c>
      <c r="J36" s="5">
        <f>'1ST QUARTER'!J36+APRIL!J36</f>
        <v>0</v>
      </c>
      <c r="K36" s="5">
        <f>'1ST QUARTER'!K36+APRIL!K36</f>
        <v>0</v>
      </c>
      <c r="L36" s="5">
        <f>'1ST QUARTER'!L36+APRIL!L36</f>
        <v>0</v>
      </c>
      <c r="M36" s="10">
        <f t="shared" si="1"/>
        <v>867706</v>
      </c>
      <c r="N36" s="11">
        <f t="shared" si="0"/>
        <v>2.4782256948933483E-3</v>
      </c>
    </row>
    <row r="37" spans="1:17" ht="57" x14ac:dyDescent="0.3">
      <c r="A37" s="27" t="s">
        <v>7</v>
      </c>
      <c r="B37" s="19" t="s">
        <v>6</v>
      </c>
      <c r="C37" s="5">
        <f>'1ST QUARTER'!C37+APRIL!C37</f>
        <v>0</v>
      </c>
      <c r="D37" s="5">
        <f>'1ST QUARTER'!D37+APRIL!D37</f>
        <v>1713859</v>
      </c>
      <c r="E37" s="5">
        <f>'1ST QUARTER'!E37+APRIL!E37</f>
        <v>0</v>
      </c>
      <c r="F37" s="5">
        <f>'1ST QUARTER'!F37+APRIL!F37</f>
        <v>0</v>
      </c>
      <c r="G37" s="5">
        <f>'1ST QUARTER'!G37+APRIL!G37</f>
        <v>0</v>
      </c>
      <c r="H37" s="5">
        <f>'1ST QUARTER'!H37+APRIL!H37</f>
        <v>0</v>
      </c>
      <c r="I37" s="5">
        <f>'1ST QUARTER'!I37+APRIL!I37</f>
        <v>0</v>
      </c>
      <c r="J37" s="5">
        <f>'1ST QUARTER'!J37+APRIL!J37</f>
        <v>99235</v>
      </c>
      <c r="K37" s="5">
        <f>'1ST QUARTER'!K37+APRIL!K37</f>
        <v>18220</v>
      </c>
      <c r="L37" s="5">
        <f>'1ST QUARTER'!L37+APRIL!L37</f>
        <v>0</v>
      </c>
      <c r="M37" s="30">
        <f>SUM(C37:L37)</f>
        <v>1831314</v>
      </c>
      <c r="N37" s="11">
        <f t="shared" si="0"/>
        <v>5.2303538412986853E-3</v>
      </c>
      <c r="P37" s="3"/>
    </row>
    <row r="38" spans="1:17" ht="19" x14ac:dyDescent="0.3">
      <c r="A38" s="28"/>
      <c r="B38" s="16" t="s">
        <v>50</v>
      </c>
      <c r="C38" s="5">
        <f>'1ST QUARTER'!C38+APRIL!C38</f>
        <v>0</v>
      </c>
      <c r="D38" s="5">
        <f>'1ST QUARTER'!D38+APRIL!D38</f>
        <v>0</v>
      </c>
      <c r="E38" s="5">
        <f>'1ST QUARTER'!E38+APRIL!E38</f>
        <v>0</v>
      </c>
      <c r="F38" s="5">
        <f>'1ST QUARTER'!F38+APRIL!F38</f>
        <v>0</v>
      </c>
      <c r="G38" s="5">
        <f>'1ST QUARTER'!G38+APRIL!G38</f>
        <v>0</v>
      </c>
      <c r="H38" s="5">
        <f>'1ST QUARTER'!H38+APRIL!H38</f>
        <v>0</v>
      </c>
      <c r="I38" s="5">
        <f>'1ST QUARTER'!I38+APRIL!I38</f>
        <v>0</v>
      </c>
      <c r="J38" s="5">
        <f>'1ST QUARTER'!J38+APRIL!J38</f>
        <v>13943080</v>
      </c>
      <c r="K38" s="5">
        <f>'1ST QUARTER'!K38+APRIL!K38</f>
        <v>2772611</v>
      </c>
      <c r="L38" s="5">
        <f>'1ST QUARTER'!L38+APRIL!L38</f>
        <v>0</v>
      </c>
      <c r="M38" s="47">
        <f>SUM(C38:L38)</f>
        <v>16715691</v>
      </c>
      <c r="N38" s="11">
        <f t="shared" si="0"/>
        <v>4.7741118471115201E-2</v>
      </c>
      <c r="P38" s="3"/>
    </row>
    <row r="39" spans="1:17" ht="25.5" customHeight="1" thickBot="1" x14ac:dyDescent="0.35">
      <c r="A39" s="28"/>
      <c r="B39" s="19" t="s">
        <v>5</v>
      </c>
      <c r="C39" s="59">
        <f>'1ST QUARTER'!C39+APRIL!C39</f>
        <v>0</v>
      </c>
      <c r="D39" s="59">
        <f>'1ST QUARTER'!D39+APRIL!D39</f>
        <v>0</v>
      </c>
      <c r="E39" s="59">
        <f>'1ST QUARTER'!E39+APRIL!E39</f>
        <v>0</v>
      </c>
      <c r="F39" s="59">
        <f>'1ST QUARTER'!F39+APRIL!F39</f>
        <v>0</v>
      </c>
      <c r="G39" s="59">
        <f>'1ST QUARTER'!G39+APRIL!G39</f>
        <v>0</v>
      </c>
      <c r="H39" s="59">
        <f>'1ST QUARTER'!H39+APRIL!H39</f>
        <v>0</v>
      </c>
      <c r="I39" s="59">
        <f>'1ST QUARTER'!I39+APRIL!I39</f>
        <v>0</v>
      </c>
      <c r="J39" s="59">
        <f>'1ST QUARTER'!J39+APRIL!J39</f>
        <v>0</v>
      </c>
      <c r="K39" s="59">
        <f>'1ST QUARTER'!K39+APRIL!K39</f>
        <v>0</v>
      </c>
      <c r="L39" s="63">
        <f>'1ST QUARTER'!L39+APRIL!L39</f>
        <v>0</v>
      </c>
      <c r="M39" s="58">
        <f>SUM(C39:L39)</f>
        <v>0</v>
      </c>
      <c r="N39" s="60">
        <f t="shared" si="0"/>
        <v>0</v>
      </c>
      <c r="P39" s="2"/>
      <c r="Q39" s="3"/>
    </row>
    <row r="40" spans="1:17" s="31" customFormat="1" ht="21" thickTop="1" thickBot="1" x14ac:dyDescent="0.35">
      <c r="A40" s="114" t="s">
        <v>4</v>
      </c>
      <c r="B40" s="115"/>
      <c r="C40" s="41">
        <f>SUM(C4:C39)</f>
        <v>4020186</v>
      </c>
      <c r="D40" s="41">
        <f>SUM(D4:D39)</f>
        <v>133232867</v>
      </c>
      <c r="E40" s="41">
        <f t="shared" ref="E40:M40" si="2">SUM(E4:E39)</f>
        <v>6633306</v>
      </c>
      <c r="F40" s="41">
        <f t="shared" si="2"/>
        <v>155914108</v>
      </c>
      <c r="G40" s="41">
        <f>SUM(G4:G39)</f>
        <v>11040926</v>
      </c>
      <c r="H40" s="41">
        <f t="shared" si="2"/>
        <v>7.98</v>
      </c>
      <c r="I40" s="41">
        <f t="shared" si="2"/>
        <v>13725218</v>
      </c>
      <c r="J40" s="41">
        <f t="shared" si="2"/>
        <v>21232751</v>
      </c>
      <c r="K40" s="41">
        <f t="shared" si="2"/>
        <v>4232582</v>
      </c>
      <c r="L40" s="41">
        <f t="shared" si="2"/>
        <v>100000</v>
      </c>
      <c r="M40" s="41">
        <f t="shared" si="2"/>
        <v>350131951.98000002</v>
      </c>
      <c r="N40" s="51">
        <f t="shared" si="0"/>
        <v>1</v>
      </c>
      <c r="O40" s="62"/>
    </row>
    <row r="41" spans="1:17" ht="6" customHeight="1" thickBot="1" x14ac:dyDescent="0.3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22"/>
      <c r="P41" s="3"/>
    </row>
    <row r="42" spans="1:17" ht="22.5" customHeight="1" thickTop="1" thickBot="1" x14ac:dyDescent="0.35">
      <c r="A42" s="116" t="s">
        <v>3</v>
      </c>
      <c r="B42" s="117"/>
      <c r="C42" s="38">
        <f>JAN!C42+FEB!C42</f>
        <v>79994928.087058872</v>
      </c>
      <c r="D42" s="38">
        <f>JAN!D42+FEB!D42</f>
        <v>199788282.43637654</v>
      </c>
      <c r="E42" s="38">
        <f>JAN!E42+FEB!E42</f>
        <v>121407603.11345313</v>
      </c>
      <c r="F42" s="38">
        <f>JAN!F42+FEB!F42</f>
        <v>135566564.42202273</v>
      </c>
      <c r="G42" s="38">
        <f>JAN!G42+FEB!G42</f>
        <v>40308592.366942927</v>
      </c>
      <c r="H42" s="38">
        <f>JAN!H42+FEB!H42</f>
        <v>4655633.9814522136</v>
      </c>
      <c r="I42" s="38">
        <f>JAN!I42+FEB!I42</f>
        <v>54071790.725562327</v>
      </c>
      <c r="J42" s="38">
        <f>JAN!J42+FEB!J42</f>
        <v>0</v>
      </c>
      <c r="K42" s="38">
        <f>JAN!K42+FEB!K42</f>
        <v>0</v>
      </c>
      <c r="L42" s="38">
        <f>JAN!L42+FEB!L42</f>
        <v>8550648.0837346092</v>
      </c>
      <c r="M42" s="39">
        <f>'1ST QUARTER'!M42+APRIL!M42</f>
        <v>1368819144.7107418</v>
      </c>
      <c r="N42" s="37"/>
    </row>
    <row r="43" spans="1:17" s="31" customFormat="1" ht="21" thickTop="1" thickBot="1" x14ac:dyDescent="0.35">
      <c r="A43" s="118" t="s">
        <v>2</v>
      </c>
      <c r="B43" s="119"/>
      <c r="C43" s="43">
        <f>C40/C42</f>
        <v>5.025551114471672E-2</v>
      </c>
      <c r="D43" s="43">
        <f t="shared" ref="D43:L43" si="3">D40/D42</f>
        <v>0.66687027575017366</v>
      </c>
      <c r="E43" s="43">
        <f t="shared" si="3"/>
        <v>5.4636660554127733E-2</v>
      </c>
      <c r="F43" s="43">
        <f>F40/F42</f>
        <v>1.1500926402076161</v>
      </c>
      <c r="G43" s="43">
        <f t="shared" si="3"/>
        <v>0.27390998672170608</v>
      </c>
      <c r="H43" s="43">
        <f t="shared" si="3"/>
        <v>1.7140522712463813E-6</v>
      </c>
      <c r="I43" s="43">
        <f t="shared" si="3"/>
        <v>0.25383324309826183</v>
      </c>
      <c r="J43" s="43" t="e">
        <f t="shared" si="3"/>
        <v>#DIV/0!</v>
      </c>
      <c r="K43" s="43" t="e">
        <f t="shared" si="3"/>
        <v>#DIV/0!</v>
      </c>
      <c r="L43" s="43">
        <f t="shared" si="3"/>
        <v>1.1695019958805704E-2</v>
      </c>
      <c r="M43" s="43">
        <f>M40/M42</f>
        <v>0.25579124410477888</v>
      </c>
      <c r="N43" s="44"/>
    </row>
    <row r="44" spans="1:17" x14ac:dyDescent="0.2">
      <c r="M44" s="3">
        <f>'1ST QUARTER'!M40+APRIL!M40</f>
        <v>350131951.98000002</v>
      </c>
    </row>
    <row r="45" spans="1:17" x14ac:dyDescent="0.2">
      <c r="D45" s="2"/>
      <c r="M45" s="2"/>
    </row>
    <row r="46" spans="1:17" x14ac:dyDescent="0.2">
      <c r="D46" s="3"/>
      <c r="M46" s="3"/>
    </row>
    <row r="47" spans="1:17" x14ac:dyDescent="0.2">
      <c r="M47" s="2"/>
    </row>
    <row r="50" spans="13:13" x14ac:dyDescent="0.2">
      <c r="M50" s="3"/>
    </row>
  </sheetData>
  <mergeCells count="9">
    <mergeCell ref="A40:B40"/>
    <mergeCell ref="A42:B42"/>
    <mergeCell ref="A43:B43"/>
    <mergeCell ref="A1:N1"/>
    <mergeCell ref="A2:A3"/>
    <mergeCell ref="B2:B3"/>
    <mergeCell ref="C2:L2"/>
    <mergeCell ref="M2:M3"/>
    <mergeCell ref="N2:N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15" zoomScale="220" zoomScaleNormal="220" workbookViewId="0">
      <pane xSplit="1" ySplit="3" topLeftCell="B18" activePane="topRight" state="frozen"/>
      <selection activeCell="A15" sqref="A15"/>
      <selection pane="topRight" activeCell="B19" sqref="B19"/>
      <selection pane="bottomLeft" activeCell="A18" sqref="A18"/>
      <selection pane="bottomRight"/>
    </sheetView>
  </sheetViews>
  <sheetFormatPr baseColWidth="10" defaultColWidth="8.83203125" defaultRowHeight="14" x14ac:dyDescent="0.2"/>
  <cols>
    <col min="1" max="1" width="11.83203125" style="29" customWidth="1"/>
    <col min="2" max="2" width="25.5" style="1" customWidth="1"/>
    <col min="3" max="3" width="15.5" style="2" customWidth="1"/>
    <col min="4" max="4" width="16" style="1" bestFit="1" customWidth="1"/>
    <col min="5" max="5" width="15.33203125" style="1" customWidth="1"/>
    <col min="6" max="6" width="16" style="1" bestFit="1" customWidth="1"/>
    <col min="7" max="7" width="17.6640625" style="1" bestFit="1" customWidth="1"/>
    <col min="8" max="8" width="18.1640625" style="1" customWidth="1"/>
    <col min="9" max="9" width="18.83203125" style="1" customWidth="1"/>
    <col min="10" max="11" width="17.33203125" style="1" customWidth="1"/>
    <col min="12" max="12" width="15.33203125" style="1" bestFit="1" customWidth="1"/>
    <col min="13" max="13" width="16.83203125" style="1" bestFit="1" customWidth="1"/>
    <col min="14" max="14" width="16.33203125" style="1" customWidth="1"/>
    <col min="15" max="15" width="9.1640625" style="1" customWidth="1"/>
    <col min="16" max="17" width="14.5" style="1" bestFit="1" customWidth="1"/>
    <col min="18" max="16384" width="8.83203125" style="1"/>
  </cols>
  <sheetData>
    <row r="1" spans="1:14" ht="27" thickBot="1" x14ac:dyDescent="0.4">
      <c r="A1" s="131" t="s">
        <v>55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20" thickBot="1" x14ac:dyDescent="0.35">
      <c r="A2" s="121" t="s">
        <v>36</v>
      </c>
      <c r="B2" s="123" t="s">
        <v>35</v>
      </c>
      <c r="C2" s="125" t="s">
        <v>34</v>
      </c>
      <c r="D2" s="126"/>
      <c r="E2" s="126"/>
      <c r="F2" s="126"/>
      <c r="G2" s="126"/>
      <c r="H2" s="126"/>
      <c r="I2" s="126"/>
      <c r="J2" s="126"/>
      <c r="K2" s="126"/>
      <c r="L2" s="126"/>
      <c r="M2" s="127" t="s">
        <v>4</v>
      </c>
      <c r="N2" s="129" t="s">
        <v>30</v>
      </c>
    </row>
    <row r="3" spans="1:14" s="57" customFormat="1" ht="59" thickTop="1" thickBot="1" x14ac:dyDescent="0.35">
      <c r="A3" s="122"/>
      <c r="B3" s="124"/>
      <c r="C3" s="54" t="s">
        <v>1</v>
      </c>
      <c r="D3" s="55" t="s">
        <v>59</v>
      </c>
      <c r="E3" s="55" t="s">
        <v>37</v>
      </c>
      <c r="F3" s="55" t="s">
        <v>67</v>
      </c>
      <c r="G3" s="55" t="s">
        <v>46</v>
      </c>
      <c r="H3" s="55" t="s">
        <v>33</v>
      </c>
      <c r="I3" s="56" t="s">
        <v>32</v>
      </c>
      <c r="J3" s="55" t="s">
        <v>31</v>
      </c>
      <c r="K3" s="56" t="s">
        <v>52</v>
      </c>
      <c r="L3" s="56" t="s">
        <v>51</v>
      </c>
      <c r="M3" s="128"/>
      <c r="N3" s="130"/>
    </row>
    <row r="4" spans="1:14" ht="24.75" customHeight="1" x14ac:dyDescent="0.3">
      <c r="A4" s="24">
        <v>110</v>
      </c>
      <c r="B4" s="4" t="s">
        <v>29</v>
      </c>
      <c r="C4" s="5">
        <v>0</v>
      </c>
      <c r="D4" s="6">
        <v>68193</v>
      </c>
      <c r="E4" s="6">
        <v>0</v>
      </c>
      <c r="F4" s="7">
        <v>64858</v>
      </c>
      <c r="G4" s="8">
        <v>0</v>
      </c>
      <c r="H4" s="8">
        <v>0</v>
      </c>
      <c r="I4" s="13">
        <v>23222</v>
      </c>
      <c r="J4" s="8">
        <v>0</v>
      </c>
      <c r="K4" s="9">
        <v>686</v>
      </c>
      <c r="L4" s="9"/>
      <c r="M4" s="10">
        <f>SUM(C4:L4)</f>
        <v>156959</v>
      </c>
      <c r="N4" s="11">
        <f t="shared" ref="N4:N40" si="0">M4/$M$40</f>
        <v>1.2077346912535399E-3</v>
      </c>
    </row>
    <row r="5" spans="1:14" ht="24.75" customHeight="1" x14ac:dyDescent="0.3">
      <c r="A5" s="25">
        <v>111</v>
      </c>
      <c r="B5" s="12" t="s">
        <v>28</v>
      </c>
      <c r="C5" s="13">
        <v>109344</v>
      </c>
      <c r="D5" s="14">
        <v>2152602</v>
      </c>
      <c r="E5" s="6">
        <v>180418</v>
      </c>
      <c r="F5" s="13">
        <v>2803629</v>
      </c>
      <c r="G5" s="13">
        <v>361865</v>
      </c>
      <c r="H5" s="8">
        <v>0</v>
      </c>
      <c r="I5" s="13">
        <v>786315</v>
      </c>
      <c r="J5" s="13">
        <v>233470</v>
      </c>
      <c r="K5" s="48">
        <v>46715</v>
      </c>
      <c r="L5" s="9"/>
      <c r="M5" s="10">
        <f t="shared" ref="M5:M39" si="1">SUM(C5:L5)</f>
        <v>6674358</v>
      </c>
      <c r="N5" s="11">
        <f t="shared" si="0"/>
        <v>5.1356428739005686E-2</v>
      </c>
    </row>
    <row r="6" spans="1:14" ht="38" x14ac:dyDescent="0.3">
      <c r="A6" s="25">
        <v>112</v>
      </c>
      <c r="B6" s="12" t="s">
        <v>27</v>
      </c>
      <c r="C6" s="13">
        <v>0</v>
      </c>
      <c r="D6" s="13">
        <v>0</v>
      </c>
      <c r="E6" s="6">
        <v>0</v>
      </c>
      <c r="F6" s="15">
        <v>0</v>
      </c>
      <c r="G6" s="13">
        <v>0</v>
      </c>
      <c r="H6" s="8">
        <v>0</v>
      </c>
      <c r="I6" s="13">
        <v>0</v>
      </c>
      <c r="J6" s="13">
        <v>0</v>
      </c>
      <c r="K6" s="48">
        <v>0</v>
      </c>
      <c r="L6" s="9"/>
      <c r="M6" s="10">
        <f t="shared" si="1"/>
        <v>0</v>
      </c>
      <c r="N6" s="11">
        <f t="shared" si="0"/>
        <v>0</v>
      </c>
    </row>
    <row r="7" spans="1:14" ht="38" x14ac:dyDescent="0.3">
      <c r="A7" s="25">
        <v>113</v>
      </c>
      <c r="B7" s="12" t="s">
        <v>26</v>
      </c>
      <c r="C7" s="13">
        <v>0</v>
      </c>
      <c r="D7" s="13">
        <v>0</v>
      </c>
      <c r="E7" s="6">
        <v>0</v>
      </c>
      <c r="F7" s="13">
        <v>0</v>
      </c>
      <c r="G7" s="13">
        <v>0</v>
      </c>
      <c r="H7" s="8">
        <v>0</v>
      </c>
      <c r="I7" s="13">
        <v>0</v>
      </c>
      <c r="J7" s="13">
        <v>0</v>
      </c>
      <c r="K7" s="48">
        <v>0</v>
      </c>
      <c r="L7" s="9"/>
      <c r="M7" s="10">
        <f t="shared" si="1"/>
        <v>0</v>
      </c>
      <c r="N7" s="11">
        <f t="shared" si="0"/>
        <v>0</v>
      </c>
    </row>
    <row r="8" spans="1:14" ht="27" customHeight="1" x14ac:dyDescent="0.3">
      <c r="A8" s="25">
        <v>140</v>
      </c>
      <c r="B8" s="12" t="s">
        <v>25</v>
      </c>
      <c r="C8" s="13">
        <v>584850</v>
      </c>
      <c r="D8" s="13">
        <v>3851155</v>
      </c>
      <c r="E8" s="6">
        <v>965004</v>
      </c>
      <c r="F8" s="13">
        <v>5414269</v>
      </c>
      <c r="G8" s="13">
        <v>580425</v>
      </c>
      <c r="H8" s="8">
        <v>0</v>
      </c>
      <c r="I8" s="13">
        <v>1951030</v>
      </c>
      <c r="J8" s="13">
        <v>374468</v>
      </c>
      <c r="K8" s="48">
        <v>74904</v>
      </c>
      <c r="L8" s="9"/>
      <c r="M8" s="10">
        <f t="shared" si="1"/>
        <v>13796105</v>
      </c>
      <c r="N8" s="11">
        <f t="shared" si="0"/>
        <v>0.10615533109077158</v>
      </c>
    </row>
    <row r="9" spans="1:14" ht="37.5" customHeight="1" x14ac:dyDescent="0.3">
      <c r="A9" s="25">
        <v>300</v>
      </c>
      <c r="B9" s="16" t="s">
        <v>24</v>
      </c>
      <c r="C9" s="13">
        <v>0</v>
      </c>
      <c r="D9" s="13">
        <v>0</v>
      </c>
      <c r="E9" s="6">
        <v>0</v>
      </c>
      <c r="F9" s="13">
        <v>0</v>
      </c>
      <c r="G9" s="13">
        <v>0</v>
      </c>
      <c r="H9" s="8">
        <v>0</v>
      </c>
      <c r="I9" s="13">
        <v>0</v>
      </c>
      <c r="J9" s="13">
        <v>0</v>
      </c>
      <c r="K9" s="48">
        <v>0</v>
      </c>
      <c r="L9" s="9"/>
      <c r="M9" s="10">
        <f t="shared" si="1"/>
        <v>0</v>
      </c>
      <c r="N9" s="11">
        <f t="shared" si="0"/>
        <v>0</v>
      </c>
    </row>
    <row r="10" spans="1:14" ht="38" x14ac:dyDescent="0.3">
      <c r="A10" s="25">
        <v>310</v>
      </c>
      <c r="B10" s="12" t="s">
        <v>23</v>
      </c>
      <c r="C10" s="13">
        <v>0</v>
      </c>
      <c r="D10" s="13">
        <v>16221463</v>
      </c>
      <c r="E10" s="6">
        <v>0</v>
      </c>
      <c r="F10" s="13">
        <v>48378047</v>
      </c>
      <c r="G10" s="13">
        <v>4748155</v>
      </c>
      <c r="H10" s="8">
        <v>0</v>
      </c>
      <c r="I10" s="13">
        <v>0</v>
      </c>
      <c r="J10" s="13">
        <v>3063333</v>
      </c>
      <c r="K10" s="48">
        <v>612682</v>
      </c>
      <c r="L10" s="9"/>
      <c r="M10" s="10">
        <f t="shared" si="1"/>
        <v>73023680</v>
      </c>
      <c r="N10" s="11">
        <f t="shared" si="0"/>
        <v>0.56188706362169283</v>
      </c>
    </row>
    <row r="11" spans="1:14" ht="33" customHeight="1" x14ac:dyDescent="0.3">
      <c r="A11" s="25">
        <v>320</v>
      </c>
      <c r="B11" s="12" t="s">
        <v>22</v>
      </c>
      <c r="C11" s="13">
        <v>57807</v>
      </c>
      <c r="D11" s="13">
        <v>3824201</v>
      </c>
      <c r="E11" s="6">
        <v>98626</v>
      </c>
      <c r="F11" s="13">
        <v>4797175</v>
      </c>
      <c r="G11" s="13">
        <v>0</v>
      </c>
      <c r="H11" s="8">
        <v>0</v>
      </c>
      <c r="I11" s="13">
        <v>2476550</v>
      </c>
      <c r="J11" s="17">
        <v>0</v>
      </c>
      <c r="K11" s="49">
        <v>0</v>
      </c>
      <c r="L11" s="9"/>
      <c r="M11" s="10">
        <f t="shared" si="1"/>
        <v>11254359</v>
      </c>
      <c r="N11" s="11">
        <f t="shared" si="0"/>
        <v>8.6597645194741918E-2</v>
      </c>
    </row>
    <row r="12" spans="1:14" ht="38" x14ac:dyDescent="0.3">
      <c r="A12" s="25">
        <v>321</v>
      </c>
      <c r="B12" s="12" t="s">
        <v>21</v>
      </c>
      <c r="C12" s="13">
        <v>0</v>
      </c>
      <c r="D12" s="13">
        <v>9447149</v>
      </c>
      <c r="E12" s="6">
        <v>0</v>
      </c>
      <c r="F12" s="13">
        <v>1738025</v>
      </c>
      <c r="G12" s="13">
        <v>0</v>
      </c>
      <c r="H12" s="8">
        <v>0</v>
      </c>
      <c r="I12" s="13">
        <v>0</v>
      </c>
      <c r="J12" s="13">
        <v>0</v>
      </c>
      <c r="K12" s="48">
        <v>0</v>
      </c>
      <c r="L12" s="9"/>
      <c r="M12" s="10">
        <f t="shared" si="1"/>
        <v>11185174</v>
      </c>
      <c r="N12" s="11">
        <f t="shared" si="0"/>
        <v>8.606529518859779E-2</v>
      </c>
    </row>
    <row r="13" spans="1:14" ht="39" customHeight="1" x14ac:dyDescent="0.3">
      <c r="A13" s="25">
        <v>322</v>
      </c>
      <c r="B13" s="12" t="s">
        <v>20</v>
      </c>
      <c r="C13" s="13">
        <v>0</v>
      </c>
      <c r="D13" s="13">
        <v>0</v>
      </c>
      <c r="E13" s="6">
        <v>0</v>
      </c>
      <c r="F13" s="13">
        <v>31653</v>
      </c>
      <c r="G13" s="13">
        <v>0</v>
      </c>
      <c r="H13" s="8">
        <v>0</v>
      </c>
      <c r="I13" s="13">
        <v>0</v>
      </c>
      <c r="J13" s="13">
        <v>0</v>
      </c>
      <c r="K13" s="48">
        <v>0</v>
      </c>
      <c r="L13" s="9"/>
      <c r="M13" s="10">
        <f t="shared" si="1"/>
        <v>31653</v>
      </c>
      <c r="N13" s="11">
        <f t="shared" si="0"/>
        <v>2.4355676439228268E-4</v>
      </c>
    </row>
    <row r="14" spans="1:14" ht="38" x14ac:dyDescent="0.3">
      <c r="A14" s="25">
        <v>325</v>
      </c>
      <c r="B14" s="12" t="s">
        <v>39</v>
      </c>
      <c r="C14" s="13">
        <v>0</v>
      </c>
      <c r="D14" s="13">
        <v>0</v>
      </c>
      <c r="E14" s="6">
        <v>0</v>
      </c>
      <c r="F14" s="13">
        <v>0</v>
      </c>
      <c r="G14" s="13">
        <v>0</v>
      </c>
      <c r="H14" s="8">
        <v>0</v>
      </c>
      <c r="I14" s="13">
        <v>0</v>
      </c>
      <c r="J14" s="13">
        <v>0</v>
      </c>
      <c r="K14" s="48">
        <v>0</v>
      </c>
      <c r="L14" s="9"/>
      <c r="M14" s="10">
        <f t="shared" si="1"/>
        <v>0</v>
      </c>
      <c r="N14" s="11">
        <f t="shared" si="0"/>
        <v>0</v>
      </c>
    </row>
    <row r="15" spans="1:14" ht="33" customHeight="1" x14ac:dyDescent="0.3">
      <c r="A15" s="25">
        <v>330</v>
      </c>
      <c r="B15" s="16" t="s">
        <v>19</v>
      </c>
      <c r="C15" s="13">
        <v>0</v>
      </c>
      <c r="D15" s="13">
        <v>4824907</v>
      </c>
      <c r="E15" s="6">
        <v>0</v>
      </c>
      <c r="F15" s="13">
        <v>0</v>
      </c>
      <c r="G15" s="13">
        <v>0</v>
      </c>
      <c r="H15" s="8">
        <v>0</v>
      </c>
      <c r="I15" s="13">
        <v>0</v>
      </c>
      <c r="J15" s="13">
        <v>0</v>
      </c>
      <c r="K15" s="48">
        <v>0</v>
      </c>
      <c r="L15" s="9"/>
      <c r="M15" s="10">
        <f t="shared" si="1"/>
        <v>4824907</v>
      </c>
      <c r="N15" s="11">
        <f t="shared" si="0"/>
        <v>3.7125666995661562E-2</v>
      </c>
    </row>
    <row r="16" spans="1:14" ht="38" x14ac:dyDescent="0.3">
      <c r="A16" s="25">
        <v>331</v>
      </c>
      <c r="B16" s="16" t="s">
        <v>42</v>
      </c>
      <c r="C16" s="13">
        <v>0</v>
      </c>
      <c r="D16" s="13">
        <v>93069</v>
      </c>
      <c r="E16" s="6">
        <v>0</v>
      </c>
      <c r="F16" s="13">
        <v>0</v>
      </c>
      <c r="G16" s="13">
        <v>0</v>
      </c>
      <c r="H16" s="8">
        <v>0</v>
      </c>
      <c r="I16" s="13">
        <v>0</v>
      </c>
      <c r="J16" s="13">
        <v>0</v>
      </c>
      <c r="K16" s="48">
        <v>0</v>
      </c>
      <c r="L16" s="9"/>
      <c r="M16" s="10">
        <f t="shared" si="1"/>
        <v>93069</v>
      </c>
      <c r="N16" s="11">
        <f t="shared" si="0"/>
        <v>7.1612752362257466E-4</v>
      </c>
    </row>
    <row r="17" spans="1:14" ht="28.5" customHeight="1" x14ac:dyDescent="0.3">
      <c r="A17" s="25">
        <v>340</v>
      </c>
      <c r="B17" s="16" t="s">
        <v>18</v>
      </c>
      <c r="C17" s="13">
        <v>0</v>
      </c>
      <c r="D17" s="13">
        <v>244290</v>
      </c>
      <c r="E17" s="6">
        <v>0</v>
      </c>
      <c r="F17" s="18">
        <v>242463</v>
      </c>
      <c r="G17" s="13">
        <v>0</v>
      </c>
      <c r="H17" s="8">
        <v>0</v>
      </c>
      <c r="I17" s="13">
        <v>106234</v>
      </c>
      <c r="J17" s="13">
        <v>0</v>
      </c>
      <c r="K17" s="48">
        <v>0</v>
      </c>
      <c r="L17" s="9"/>
      <c r="M17" s="10">
        <f t="shared" si="1"/>
        <v>592987</v>
      </c>
      <c r="N17" s="11">
        <f t="shared" si="0"/>
        <v>4.5627901003597298E-3</v>
      </c>
    </row>
    <row r="18" spans="1:14" ht="38" x14ac:dyDescent="0.3">
      <c r="A18" s="25">
        <v>350</v>
      </c>
      <c r="B18" s="16" t="s">
        <v>17</v>
      </c>
      <c r="C18" s="13">
        <v>0</v>
      </c>
      <c r="D18" s="13">
        <v>0</v>
      </c>
      <c r="E18" s="6">
        <v>0</v>
      </c>
      <c r="F18" s="18">
        <v>0</v>
      </c>
      <c r="G18" s="13">
        <v>0</v>
      </c>
      <c r="H18" s="8">
        <v>0</v>
      </c>
      <c r="I18" s="13">
        <v>0</v>
      </c>
      <c r="J18" s="13">
        <v>0</v>
      </c>
      <c r="K18" s="48">
        <v>0</v>
      </c>
      <c r="L18" s="9"/>
      <c r="M18" s="10">
        <f t="shared" si="1"/>
        <v>0</v>
      </c>
      <c r="N18" s="11">
        <f t="shared" si="0"/>
        <v>0</v>
      </c>
    </row>
    <row r="19" spans="1:14" ht="57" x14ac:dyDescent="0.3">
      <c r="A19" s="25">
        <v>360</v>
      </c>
      <c r="B19" s="16" t="s">
        <v>83</v>
      </c>
      <c r="C19" s="13">
        <v>0</v>
      </c>
      <c r="D19" s="13">
        <v>0</v>
      </c>
      <c r="E19" s="6">
        <v>0</v>
      </c>
      <c r="F19" s="18">
        <v>0</v>
      </c>
      <c r="G19" s="13">
        <v>0</v>
      </c>
      <c r="H19" s="8">
        <v>0</v>
      </c>
      <c r="I19" s="13">
        <v>0</v>
      </c>
      <c r="J19" s="13">
        <v>0</v>
      </c>
      <c r="K19" s="48">
        <v>0</v>
      </c>
      <c r="L19" s="9"/>
      <c r="M19" s="10">
        <f t="shared" si="1"/>
        <v>0</v>
      </c>
      <c r="N19" s="11">
        <f t="shared" si="0"/>
        <v>0</v>
      </c>
    </row>
    <row r="20" spans="1:14" ht="38" x14ac:dyDescent="0.3">
      <c r="A20" s="25">
        <v>370</v>
      </c>
      <c r="B20" s="16" t="s">
        <v>15</v>
      </c>
      <c r="C20" s="13">
        <v>0</v>
      </c>
      <c r="D20" s="13">
        <v>0</v>
      </c>
      <c r="E20" s="6">
        <v>0</v>
      </c>
      <c r="F20" s="18">
        <v>0</v>
      </c>
      <c r="G20" s="13">
        <v>0</v>
      </c>
      <c r="H20" s="8">
        <v>0</v>
      </c>
      <c r="I20" s="13">
        <v>0</v>
      </c>
      <c r="J20" s="13">
        <v>0</v>
      </c>
      <c r="K20" s="48">
        <v>0</v>
      </c>
      <c r="L20" s="9"/>
      <c r="M20" s="10">
        <f t="shared" si="1"/>
        <v>0</v>
      </c>
      <c r="N20" s="11">
        <f t="shared" si="0"/>
        <v>0</v>
      </c>
    </row>
    <row r="21" spans="1:14" ht="57" x14ac:dyDescent="0.3">
      <c r="A21" s="25">
        <v>381</v>
      </c>
      <c r="B21" s="16" t="s">
        <v>14</v>
      </c>
      <c r="C21" s="13">
        <v>0</v>
      </c>
      <c r="D21" s="13">
        <v>102170</v>
      </c>
      <c r="E21" s="6">
        <v>0</v>
      </c>
      <c r="F21" s="18">
        <v>0</v>
      </c>
      <c r="G21" s="13">
        <v>0</v>
      </c>
      <c r="H21" s="8">
        <v>0</v>
      </c>
      <c r="I21" s="13">
        <v>0</v>
      </c>
      <c r="J21" s="13">
        <v>0</v>
      </c>
      <c r="K21" s="48">
        <v>0</v>
      </c>
      <c r="L21" s="9"/>
      <c r="M21" s="10">
        <f t="shared" si="1"/>
        <v>102170</v>
      </c>
      <c r="N21" s="11">
        <f t="shared" si="0"/>
        <v>7.8615596050799353E-4</v>
      </c>
    </row>
    <row r="22" spans="1:14" ht="38" x14ac:dyDescent="0.3">
      <c r="A22" s="26">
        <v>405</v>
      </c>
      <c r="B22" s="19" t="s">
        <v>47</v>
      </c>
      <c r="C22" s="13">
        <v>0</v>
      </c>
      <c r="D22" s="13">
        <v>0</v>
      </c>
      <c r="E22" s="6">
        <v>0</v>
      </c>
      <c r="F22" s="18">
        <v>0</v>
      </c>
      <c r="G22" s="13">
        <v>0</v>
      </c>
      <c r="H22" s="8">
        <v>0</v>
      </c>
      <c r="I22" s="13">
        <v>0</v>
      </c>
      <c r="J22" s="13">
        <v>0</v>
      </c>
      <c r="K22" s="48">
        <v>0</v>
      </c>
      <c r="L22" s="9"/>
      <c r="M22" s="10">
        <f t="shared" si="1"/>
        <v>0</v>
      </c>
      <c r="N22" s="11">
        <f t="shared" si="0"/>
        <v>0</v>
      </c>
    </row>
    <row r="23" spans="1:14" ht="31.5" customHeight="1" x14ac:dyDescent="0.3">
      <c r="A23" s="25">
        <v>410</v>
      </c>
      <c r="B23" s="16" t="s">
        <v>40</v>
      </c>
      <c r="C23" s="13">
        <v>0</v>
      </c>
      <c r="D23" s="13">
        <v>0</v>
      </c>
      <c r="E23" s="6">
        <v>0</v>
      </c>
      <c r="F23" s="18">
        <v>0</v>
      </c>
      <c r="G23" s="13">
        <v>0</v>
      </c>
      <c r="H23" s="8">
        <v>0</v>
      </c>
      <c r="I23" s="13">
        <v>0</v>
      </c>
      <c r="J23" s="13">
        <v>0</v>
      </c>
      <c r="K23" s="48">
        <v>0</v>
      </c>
      <c r="L23" s="9"/>
      <c r="M23" s="10">
        <f t="shared" si="1"/>
        <v>0</v>
      </c>
      <c r="N23" s="11">
        <f t="shared" si="0"/>
        <v>0</v>
      </c>
    </row>
    <row r="24" spans="1:14" ht="56.25" customHeight="1" x14ac:dyDescent="0.3">
      <c r="A24" s="24">
        <v>415</v>
      </c>
      <c r="B24" s="20" t="s">
        <v>43</v>
      </c>
      <c r="C24" s="13">
        <v>0</v>
      </c>
      <c r="D24" s="13">
        <v>0</v>
      </c>
      <c r="E24" s="6">
        <v>0</v>
      </c>
      <c r="F24" s="18">
        <v>0</v>
      </c>
      <c r="G24" s="13">
        <v>0</v>
      </c>
      <c r="H24" s="8">
        <v>0</v>
      </c>
      <c r="I24" s="13">
        <v>0</v>
      </c>
      <c r="J24" s="13">
        <v>0</v>
      </c>
      <c r="K24" s="48">
        <v>0</v>
      </c>
      <c r="L24" s="9"/>
      <c r="M24" s="10">
        <f t="shared" si="1"/>
        <v>0</v>
      </c>
      <c r="N24" s="11">
        <f t="shared" si="0"/>
        <v>0</v>
      </c>
    </row>
    <row r="25" spans="1:14" ht="56.25" customHeight="1" x14ac:dyDescent="0.3">
      <c r="A25" s="24">
        <v>420</v>
      </c>
      <c r="B25" s="20" t="s">
        <v>41</v>
      </c>
      <c r="C25" s="13">
        <v>0</v>
      </c>
      <c r="D25" s="13">
        <v>0</v>
      </c>
      <c r="E25" s="6">
        <v>0</v>
      </c>
      <c r="F25" s="18">
        <v>0</v>
      </c>
      <c r="G25" s="13">
        <v>0</v>
      </c>
      <c r="H25" s="8">
        <v>0</v>
      </c>
      <c r="I25" s="13">
        <v>0</v>
      </c>
      <c r="J25" s="13">
        <v>0</v>
      </c>
      <c r="K25" s="48">
        <v>0</v>
      </c>
      <c r="L25" s="9"/>
      <c r="M25" s="10">
        <f t="shared" si="1"/>
        <v>0</v>
      </c>
      <c r="N25" s="11">
        <f t="shared" si="0"/>
        <v>0</v>
      </c>
    </row>
    <row r="26" spans="1:14" ht="38.25" customHeight="1" x14ac:dyDescent="0.3">
      <c r="A26" s="24">
        <v>435</v>
      </c>
      <c r="B26" s="20" t="s">
        <v>13</v>
      </c>
      <c r="C26" s="13">
        <v>0</v>
      </c>
      <c r="D26" s="13">
        <v>0</v>
      </c>
      <c r="E26" s="6">
        <v>0</v>
      </c>
      <c r="F26" s="18">
        <v>0</v>
      </c>
      <c r="G26" s="13">
        <v>0</v>
      </c>
      <c r="H26" s="8">
        <v>0</v>
      </c>
      <c r="I26" s="13">
        <v>0</v>
      </c>
      <c r="J26" s="13">
        <v>0</v>
      </c>
      <c r="K26" s="48">
        <v>0</v>
      </c>
      <c r="L26" s="9"/>
      <c r="M26" s="10">
        <f t="shared" si="1"/>
        <v>0</v>
      </c>
      <c r="N26" s="11">
        <f t="shared" si="0"/>
        <v>0</v>
      </c>
    </row>
    <row r="27" spans="1:14" ht="38" x14ac:dyDescent="0.3">
      <c r="A27" s="25">
        <v>440</v>
      </c>
      <c r="B27" s="16" t="s">
        <v>12</v>
      </c>
      <c r="C27" s="13">
        <v>0</v>
      </c>
      <c r="D27" s="13">
        <v>0</v>
      </c>
      <c r="E27" s="6">
        <v>0</v>
      </c>
      <c r="F27" s="18">
        <v>0</v>
      </c>
      <c r="G27" s="13">
        <v>0</v>
      </c>
      <c r="H27" s="8">
        <v>0</v>
      </c>
      <c r="I27" s="13">
        <v>0</v>
      </c>
      <c r="J27" s="13">
        <v>0</v>
      </c>
      <c r="K27" s="48">
        <v>0</v>
      </c>
      <c r="L27" s="9"/>
      <c r="M27" s="10">
        <f t="shared" si="1"/>
        <v>0</v>
      </c>
      <c r="N27" s="11">
        <f t="shared" si="0"/>
        <v>0</v>
      </c>
    </row>
    <row r="28" spans="1:14" ht="57" x14ac:dyDescent="0.3">
      <c r="A28" s="25">
        <v>450</v>
      </c>
      <c r="B28" s="16" t="s">
        <v>49</v>
      </c>
      <c r="C28" s="13">
        <v>0</v>
      </c>
      <c r="D28" s="13">
        <v>0</v>
      </c>
      <c r="E28" s="6">
        <v>0</v>
      </c>
      <c r="F28" s="18">
        <v>0</v>
      </c>
      <c r="G28" s="13">
        <v>0</v>
      </c>
      <c r="H28" s="8">
        <v>0</v>
      </c>
      <c r="I28" s="13">
        <v>0</v>
      </c>
      <c r="J28" s="13">
        <v>0</v>
      </c>
      <c r="K28" s="48">
        <v>0</v>
      </c>
      <c r="L28" s="9"/>
      <c r="M28" s="10">
        <f t="shared" si="1"/>
        <v>0</v>
      </c>
      <c r="N28" s="11">
        <f t="shared" si="0"/>
        <v>0</v>
      </c>
    </row>
    <row r="29" spans="1:14" ht="19" x14ac:dyDescent="0.3">
      <c r="A29" s="25">
        <v>455</v>
      </c>
      <c r="B29" s="16" t="s">
        <v>11</v>
      </c>
      <c r="C29" s="13">
        <v>0</v>
      </c>
      <c r="D29" s="13">
        <v>0</v>
      </c>
      <c r="E29" s="6">
        <v>0</v>
      </c>
      <c r="F29" s="18">
        <v>0</v>
      </c>
      <c r="G29" s="13">
        <v>0</v>
      </c>
      <c r="H29" s="8">
        <v>0</v>
      </c>
      <c r="I29" s="13">
        <v>0</v>
      </c>
      <c r="J29" s="13">
        <v>0</v>
      </c>
      <c r="K29" s="48">
        <v>0</v>
      </c>
      <c r="L29" s="9"/>
      <c r="M29" s="10">
        <f t="shared" si="1"/>
        <v>0</v>
      </c>
      <c r="N29" s="11">
        <f t="shared" si="0"/>
        <v>0</v>
      </c>
    </row>
    <row r="30" spans="1:14" ht="19" x14ac:dyDescent="0.3">
      <c r="A30" s="25">
        <v>460</v>
      </c>
      <c r="B30" s="16" t="s">
        <v>16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0">
        <f t="shared" si="1"/>
        <v>0</v>
      </c>
      <c r="N30" s="11">
        <f t="shared" si="0"/>
        <v>0</v>
      </c>
    </row>
    <row r="31" spans="1:14" ht="57" x14ac:dyDescent="0.3">
      <c r="A31" s="25">
        <v>465</v>
      </c>
      <c r="B31" s="16" t="s">
        <v>44</v>
      </c>
      <c r="C31" s="13">
        <v>0</v>
      </c>
      <c r="D31" s="13">
        <v>0</v>
      </c>
      <c r="E31" s="6">
        <v>0</v>
      </c>
      <c r="F31" s="18">
        <v>0</v>
      </c>
      <c r="G31" s="13">
        <v>0</v>
      </c>
      <c r="H31" s="8">
        <v>0</v>
      </c>
      <c r="I31" s="13">
        <v>0</v>
      </c>
      <c r="J31" s="13">
        <v>0</v>
      </c>
      <c r="K31" s="48">
        <v>0</v>
      </c>
      <c r="L31" s="9"/>
      <c r="M31" s="10">
        <f t="shared" si="1"/>
        <v>0</v>
      </c>
      <c r="N31" s="11">
        <f t="shared" si="0"/>
        <v>0</v>
      </c>
    </row>
    <row r="32" spans="1:14" ht="33.75" customHeight="1" x14ac:dyDescent="0.3">
      <c r="A32" s="25">
        <v>480</v>
      </c>
      <c r="B32" s="16" t="s">
        <v>10</v>
      </c>
      <c r="C32" s="13">
        <v>0</v>
      </c>
      <c r="D32" s="13">
        <v>0</v>
      </c>
      <c r="E32" s="6">
        <v>0</v>
      </c>
      <c r="F32" s="18">
        <v>0</v>
      </c>
      <c r="G32" s="13">
        <v>0</v>
      </c>
      <c r="H32" s="8">
        <v>0</v>
      </c>
      <c r="I32" s="13">
        <v>0</v>
      </c>
      <c r="J32" s="13">
        <v>0</v>
      </c>
      <c r="K32" s="48">
        <v>0</v>
      </c>
      <c r="L32" s="9"/>
      <c r="M32" s="10">
        <f t="shared" si="1"/>
        <v>0</v>
      </c>
      <c r="N32" s="11">
        <f t="shared" si="0"/>
        <v>0</v>
      </c>
    </row>
    <row r="33" spans="1:17" ht="19" x14ac:dyDescent="0.3">
      <c r="A33" s="25">
        <v>485</v>
      </c>
      <c r="B33" s="16" t="s">
        <v>9</v>
      </c>
      <c r="C33" s="13">
        <v>0</v>
      </c>
      <c r="D33" s="13">
        <v>516642</v>
      </c>
      <c r="E33" s="6">
        <v>0</v>
      </c>
      <c r="F33" s="18">
        <v>891697</v>
      </c>
      <c r="G33" s="13">
        <v>0</v>
      </c>
      <c r="H33" s="8">
        <v>0</v>
      </c>
      <c r="I33" s="13">
        <v>0</v>
      </c>
      <c r="J33" s="13">
        <v>0</v>
      </c>
      <c r="K33" s="48">
        <v>0</v>
      </c>
      <c r="L33" s="9"/>
      <c r="M33" s="10">
        <f t="shared" si="1"/>
        <v>1408339</v>
      </c>
      <c r="N33" s="11">
        <f t="shared" si="0"/>
        <v>1.0836587053595645E-2</v>
      </c>
    </row>
    <row r="34" spans="1:17" ht="52.5" customHeight="1" x14ac:dyDescent="0.3">
      <c r="A34" s="25">
        <v>495</v>
      </c>
      <c r="B34" s="16" t="s">
        <v>8</v>
      </c>
      <c r="C34" s="13">
        <v>0</v>
      </c>
      <c r="D34" s="13">
        <v>0</v>
      </c>
      <c r="E34" s="6">
        <v>0</v>
      </c>
      <c r="F34" s="18">
        <v>0</v>
      </c>
      <c r="G34" s="13">
        <v>0</v>
      </c>
      <c r="H34" s="8">
        <v>0</v>
      </c>
      <c r="I34" s="13">
        <v>0</v>
      </c>
      <c r="J34" s="13">
        <v>0</v>
      </c>
      <c r="K34" s="48">
        <v>0</v>
      </c>
      <c r="L34" s="9"/>
      <c r="M34" s="10">
        <f t="shared" si="1"/>
        <v>0</v>
      </c>
      <c r="N34" s="11">
        <f t="shared" si="0"/>
        <v>0</v>
      </c>
    </row>
    <row r="35" spans="1:17" ht="76" x14ac:dyDescent="0.3">
      <c r="A35" s="25">
        <v>496</v>
      </c>
      <c r="B35" s="16" t="s">
        <v>48</v>
      </c>
      <c r="C35" s="13">
        <v>0</v>
      </c>
      <c r="D35" s="13">
        <v>0</v>
      </c>
      <c r="E35" s="6">
        <v>0</v>
      </c>
      <c r="F35" s="18">
        <v>0</v>
      </c>
      <c r="G35" s="13">
        <v>0</v>
      </c>
      <c r="H35" s="8">
        <v>0</v>
      </c>
      <c r="I35" s="13">
        <v>0</v>
      </c>
      <c r="J35" s="13">
        <v>0</v>
      </c>
      <c r="K35" s="48">
        <v>0</v>
      </c>
      <c r="L35" s="9"/>
      <c r="M35" s="10">
        <f t="shared" si="1"/>
        <v>0</v>
      </c>
      <c r="N35" s="11">
        <f t="shared" si="0"/>
        <v>0</v>
      </c>
    </row>
    <row r="36" spans="1:17" ht="38" x14ac:dyDescent="0.3">
      <c r="A36" s="25">
        <v>498</v>
      </c>
      <c r="B36" s="16" t="s">
        <v>45</v>
      </c>
      <c r="C36" s="13">
        <v>0</v>
      </c>
      <c r="D36" s="13">
        <v>300868</v>
      </c>
      <c r="E36" s="6">
        <v>0</v>
      </c>
      <c r="F36" s="13">
        <v>280894</v>
      </c>
      <c r="G36" s="13">
        <v>0</v>
      </c>
      <c r="H36" s="8">
        <v>0</v>
      </c>
      <c r="I36" s="13">
        <v>0</v>
      </c>
      <c r="J36" s="13">
        <v>0</v>
      </c>
      <c r="K36" s="48">
        <v>0</v>
      </c>
      <c r="L36" s="9"/>
      <c r="M36" s="10">
        <f t="shared" si="1"/>
        <v>581762</v>
      </c>
      <c r="N36" s="11">
        <f t="shared" si="0"/>
        <v>4.4764183605466509E-3</v>
      </c>
    </row>
    <row r="37" spans="1:17" ht="57" x14ac:dyDescent="0.3">
      <c r="A37" s="27" t="s">
        <v>7</v>
      </c>
      <c r="B37" s="19" t="s">
        <v>6</v>
      </c>
      <c r="C37" s="32">
        <v>0</v>
      </c>
      <c r="D37" s="32">
        <v>1404801</v>
      </c>
      <c r="E37" s="33">
        <v>0</v>
      </c>
      <c r="F37" s="32">
        <v>0</v>
      </c>
      <c r="G37" s="32">
        <v>0</v>
      </c>
      <c r="H37" s="8">
        <v>0</v>
      </c>
      <c r="I37" s="32">
        <v>0</v>
      </c>
      <c r="J37" s="32">
        <v>250907</v>
      </c>
      <c r="K37" s="50">
        <v>50186</v>
      </c>
      <c r="L37" s="35"/>
      <c r="M37" s="10">
        <f t="shared" si="1"/>
        <v>1705894</v>
      </c>
      <c r="N37" s="11">
        <f t="shared" si="0"/>
        <v>1.3126149907945807E-2</v>
      </c>
      <c r="P37" s="3"/>
    </row>
    <row r="38" spans="1:17" ht="19" x14ac:dyDescent="0.3">
      <c r="A38" s="28"/>
      <c r="B38" s="16" t="s">
        <v>50</v>
      </c>
      <c r="C38" s="13">
        <v>0</v>
      </c>
      <c r="D38" s="13">
        <v>0</v>
      </c>
      <c r="E38" s="21">
        <v>0</v>
      </c>
      <c r="F38" s="13">
        <v>0</v>
      </c>
      <c r="G38" s="13">
        <v>0</v>
      </c>
      <c r="H38" s="8">
        <v>0</v>
      </c>
      <c r="I38" s="13">
        <v>0</v>
      </c>
      <c r="J38" s="13">
        <f>3690524+91507+5998</f>
        <v>3788029</v>
      </c>
      <c r="K38" s="13">
        <f>738110+3935</f>
        <v>742045</v>
      </c>
      <c r="L38" s="14"/>
      <c r="M38" s="10">
        <f t="shared" si="1"/>
        <v>4530074</v>
      </c>
      <c r="N38" s="11">
        <f t="shared" si="0"/>
        <v>3.4857048807304378E-2</v>
      </c>
      <c r="P38" s="3"/>
    </row>
    <row r="39" spans="1:17" ht="25.5" customHeight="1" thickBot="1" x14ac:dyDescent="0.35">
      <c r="A39" s="28"/>
      <c r="B39" s="19" t="s">
        <v>5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8">
        <v>0</v>
      </c>
      <c r="I39" s="40">
        <v>0</v>
      </c>
      <c r="J39" s="40">
        <v>0</v>
      </c>
      <c r="K39" s="40">
        <v>0</v>
      </c>
      <c r="L39" s="14"/>
      <c r="M39" s="10">
        <f t="shared" si="1"/>
        <v>0</v>
      </c>
      <c r="N39" s="11">
        <f t="shared" si="0"/>
        <v>0</v>
      </c>
      <c r="P39" s="2"/>
      <c r="Q39" s="3"/>
    </row>
    <row r="40" spans="1:17" s="31" customFormat="1" ht="21" thickTop="1" thickBot="1" x14ac:dyDescent="0.35">
      <c r="A40" s="114" t="s">
        <v>4</v>
      </c>
      <c r="B40" s="115"/>
      <c r="C40" s="41">
        <f>SUM(C4:C39)</f>
        <v>752001</v>
      </c>
      <c r="D40" s="41">
        <f t="shared" ref="D40:L40" si="2">SUM(D4:D39)</f>
        <v>43051510</v>
      </c>
      <c r="E40" s="41">
        <f t="shared" si="2"/>
        <v>1244048</v>
      </c>
      <c r="F40" s="41">
        <f t="shared" si="2"/>
        <v>64642710</v>
      </c>
      <c r="G40" s="41">
        <f t="shared" si="2"/>
        <v>5690445</v>
      </c>
      <c r="H40" s="41">
        <f t="shared" si="2"/>
        <v>0</v>
      </c>
      <c r="I40" s="41">
        <f t="shared" si="2"/>
        <v>5343351</v>
      </c>
      <c r="J40" s="41">
        <f t="shared" si="2"/>
        <v>7710207</v>
      </c>
      <c r="K40" s="41">
        <f t="shared" si="2"/>
        <v>1527218</v>
      </c>
      <c r="L40" s="41">
        <f t="shared" si="2"/>
        <v>0</v>
      </c>
      <c r="M40" s="41">
        <f>SUM(M4:M39)</f>
        <v>129961490</v>
      </c>
      <c r="N40" s="51">
        <f t="shared" si="0"/>
        <v>1</v>
      </c>
      <c r="Q40" s="62"/>
    </row>
    <row r="41" spans="1:17" ht="6" customHeight="1" thickBot="1" x14ac:dyDescent="0.3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22"/>
      <c r="P41" s="3"/>
    </row>
    <row r="42" spans="1:17" ht="22.5" customHeight="1" thickTop="1" thickBot="1" x14ac:dyDescent="0.35">
      <c r="A42" s="116" t="s">
        <v>3</v>
      </c>
      <c r="B42" s="117"/>
      <c r="C42" s="38">
        <v>41298605.938226029</v>
      </c>
      <c r="D42" s="38">
        <v>132376513.94901001</v>
      </c>
      <c r="E42" s="39">
        <v>62106543.853428781</v>
      </c>
      <c r="F42" s="39">
        <v>76187159.713283509</v>
      </c>
      <c r="G42" s="39">
        <v>23640009.367104392</v>
      </c>
      <c r="H42" s="39">
        <v>2894611.7807083288</v>
      </c>
      <c r="I42" s="39">
        <v>30125498.042948011</v>
      </c>
      <c r="J42" s="36">
        <v>0</v>
      </c>
      <c r="K42" s="36">
        <v>0</v>
      </c>
      <c r="L42" s="39">
        <v>852050.68337193527</v>
      </c>
      <c r="M42" s="39">
        <v>377704268.37990183</v>
      </c>
      <c r="N42" s="37"/>
      <c r="P42" s="3"/>
    </row>
    <row r="43" spans="1:17" s="31" customFormat="1" ht="21" thickTop="1" thickBot="1" x14ac:dyDescent="0.35">
      <c r="A43" s="118" t="s">
        <v>2</v>
      </c>
      <c r="B43" s="119"/>
      <c r="C43" s="43">
        <f>C40/C42</f>
        <v>1.8208871290348982E-2</v>
      </c>
      <c r="D43" s="43">
        <f t="shared" ref="D43:L43" si="3">D40/D42</f>
        <v>0.32522015209271166</v>
      </c>
      <c r="E43" s="43">
        <f t="shared" si="3"/>
        <v>2.0030868292010399E-2</v>
      </c>
      <c r="F43" s="43">
        <f>F40/F42</f>
        <v>0.84847250170856947</v>
      </c>
      <c r="G43" s="43">
        <f t="shared" si="3"/>
        <v>0.24071246807196206</v>
      </c>
      <c r="H43" s="43">
        <f t="shared" si="3"/>
        <v>0</v>
      </c>
      <c r="I43" s="43">
        <f t="shared" si="3"/>
        <v>0.17736971492993489</v>
      </c>
      <c r="J43" s="43" t="e">
        <f t="shared" si="3"/>
        <v>#DIV/0!</v>
      </c>
      <c r="K43" s="43" t="e">
        <f t="shared" si="3"/>
        <v>#DIV/0!</v>
      </c>
      <c r="L43" s="43">
        <f t="shared" si="3"/>
        <v>0</v>
      </c>
      <c r="M43" s="43">
        <f>M40/M42</f>
        <v>0.34408266170103846</v>
      </c>
      <c r="N43" s="61"/>
    </row>
    <row r="44" spans="1:17" x14ac:dyDescent="0.2">
      <c r="D44" s="2"/>
    </row>
    <row r="45" spans="1:17" x14ac:dyDescent="0.2">
      <c r="D45" s="2"/>
      <c r="I45" s="2"/>
      <c r="L45" s="2"/>
      <c r="M45" s="2"/>
    </row>
    <row r="46" spans="1:17" x14ac:dyDescent="0.2">
      <c r="D46" s="3"/>
      <c r="I46" s="3"/>
      <c r="M46" s="3"/>
    </row>
    <row r="47" spans="1:17" x14ac:dyDescent="0.2">
      <c r="M47" s="2"/>
    </row>
    <row r="50" spans="13:13" x14ac:dyDescent="0.2">
      <c r="M50" s="3"/>
    </row>
  </sheetData>
  <mergeCells count="9">
    <mergeCell ref="A40:B40"/>
    <mergeCell ref="A42:B42"/>
    <mergeCell ref="A43:B43"/>
    <mergeCell ref="A1:N1"/>
    <mergeCell ref="A2:A3"/>
    <mergeCell ref="B2:B3"/>
    <mergeCell ref="C2:L2"/>
    <mergeCell ref="M2:M3"/>
    <mergeCell ref="N2:N3"/>
  </mergeCells>
  <pageMargins left="0.7" right="0.7" top="0.75" bottom="0.75" header="0.3" footer="0.3"/>
  <pageSetup paperSize="9" scale="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15" zoomScale="175" zoomScaleNormal="175" workbookViewId="0">
      <pane xSplit="1" ySplit="4" topLeftCell="B19" activePane="topRight" state="frozen"/>
      <selection activeCell="L37" sqref="L37"/>
      <selection pane="topRight" activeCell="B19" sqref="B19"/>
      <selection pane="bottomLeft" activeCell="A19" sqref="A19"/>
      <selection pane="bottomRight"/>
    </sheetView>
  </sheetViews>
  <sheetFormatPr baseColWidth="10" defaultColWidth="8.83203125" defaultRowHeight="14" x14ac:dyDescent="0.2"/>
  <cols>
    <col min="1" max="1" width="11.83203125" style="29" customWidth="1"/>
    <col min="2" max="2" width="25.5" style="1" customWidth="1"/>
    <col min="3" max="3" width="15.5" style="2" customWidth="1"/>
    <col min="4" max="4" width="19.5" style="1" customWidth="1"/>
    <col min="5" max="5" width="15.33203125" style="1" customWidth="1"/>
    <col min="6" max="6" width="20" style="1" customWidth="1"/>
    <col min="7" max="7" width="20.6640625" style="1" customWidth="1"/>
    <col min="8" max="8" width="18.1640625" style="1" customWidth="1"/>
    <col min="9" max="9" width="18.83203125" style="1" customWidth="1"/>
    <col min="10" max="11" width="17.33203125" style="1" customWidth="1"/>
    <col min="12" max="12" width="15.33203125" style="1" bestFit="1" customWidth="1"/>
    <col min="13" max="13" width="16.83203125" style="1" bestFit="1" customWidth="1"/>
    <col min="14" max="14" width="16.33203125" style="1" customWidth="1"/>
    <col min="15" max="15" width="15" style="1" bestFit="1" customWidth="1"/>
    <col min="16" max="17" width="14.5" style="1" bestFit="1" customWidth="1"/>
    <col min="18" max="16384" width="8.83203125" style="1"/>
  </cols>
  <sheetData>
    <row r="1" spans="1:14" ht="27" thickBot="1" x14ac:dyDescent="0.4">
      <c r="A1" s="131" t="s">
        <v>56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20" thickBot="1" x14ac:dyDescent="0.35">
      <c r="A2" s="121" t="s">
        <v>36</v>
      </c>
      <c r="B2" s="123" t="s">
        <v>35</v>
      </c>
      <c r="C2" s="125" t="s">
        <v>34</v>
      </c>
      <c r="D2" s="126"/>
      <c r="E2" s="126"/>
      <c r="F2" s="126"/>
      <c r="G2" s="126"/>
      <c r="H2" s="126"/>
      <c r="I2" s="126"/>
      <c r="J2" s="126"/>
      <c r="K2" s="126"/>
      <c r="L2" s="126"/>
      <c r="M2" s="127" t="s">
        <v>4</v>
      </c>
      <c r="N2" s="129" t="s">
        <v>30</v>
      </c>
    </row>
    <row r="3" spans="1:14" s="57" customFormat="1" ht="59" thickTop="1" thickBot="1" x14ac:dyDescent="0.35">
      <c r="A3" s="122"/>
      <c r="B3" s="124"/>
      <c r="C3" s="54" t="s">
        <v>1</v>
      </c>
      <c r="D3" s="55" t="s">
        <v>0</v>
      </c>
      <c r="E3" s="55" t="s">
        <v>37</v>
      </c>
      <c r="F3" s="55" t="s">
        <v>38</v>
      </c>
      <c r="G3" s="55" t="s">
        <v>46</v>
      </c>
      <c r="H3" s="55" t="s">
        <v>33</v>
      </c>
      <c r="I3" s="56" t="s">
        <v>32</v>
      </c>
      <c r="J3" s="55" t="s">
        <v>31</v>
      </c>
      <c r="K3" s="56" t="s">
        <v>52</v>
      </c>
      <c r="L3" s="56" t="s">
        <v>51</v>
      </c>
      <c r="M3" s="128"/>
      <c r="N3" s="130"/>
    </row>
    <row r="4" spans="1:14" ht="24.75" customHeight="1" x14ac:dyDescent="0.3">
      <c r="A4" s="24">
        <v>110</v>
      </c>
      <c r="B4" s="4" t="s">
        <v>29</v>
      </c>
      <c r="C4" s="5">
        <f>'APRIL-SUM'!C4+MAY!C4</f>
        <v>0</v>
      </c>
      <c r="D4" s="5">
        <f>'APRIL-SUM'!D4+MAY!D4</f>
        <v>370215</v>
      </c>
      <c r="E4" s="5">
        <f>'APRIL-SUM'!E4+MAY!E4</f>
        <v>0</v>
      </c>
      <c r="F4" s="5">
        <f>'APRIL-SUM'!F4+MAY!F4</f>
        <v>374369</v>
      </c>
      <c r="G4" s="5">
        <f>'APRIL-SUM'!G4+MAY!G4</f>
        <v>0</v>
      </c>
      <c r="H4" s="5">
        <f>'APRIL-SUM'!H4+MAY!H4</f>
        <v>0</v>
      </c>
      <c r="I4" s="5">
        <f>'APRIL-SUM'!I4+MAY!I4</f>
        <v>63872</v>
      </c>
      <c r="J4" s="5">
        <f>'APRIL-SUM'!J4+MAY!J4</f>
        <v>0</v>
      </c>
      <c r="K4" s="5">
        <f>'APRIL-SUM'!K4+MAY!K4</f>
        <v>4175</v>
      </c>
      <c r="L4" s="5">
        <f>'APRIL-SUM'!L4+MAY!L4</f>
        <v>2000</v>
      </c>
      <c r="M4" s="10">
        <f>SUM(C4:L4)</f>
        <v>814631</v>
      </c>
      <c r="N4" s="11">
        <f t="shared" ref="N4:N40" si="0">M4/$M$40</f>
        <v>1.6968175958419702E-3</v>
      </c>
    </row>
    <row r="5" spans="1:14" ht="24.75" customHeight="1" x14ac:dyDescent="0.3">
      <c r="A5" s="25">
        <v>111</v>
      </c>
      <c r="B5" s="12" t="s">
        <v>28</v>
      </c>
      <c r="C5" s="5">
        <f>'APRIL-SUM'!C5+MAY!C5</f>
        <v>1348089</v>
      </c>
      <c r="D5" s="5">
        <f>'APRIL-SUM'!D5+MAY!D5</f>
        <v>18096152</v>
      </c>
      <c r="E5" s="5">
        <f>'APRIL-SUM'!E5+MAY!E5</f>
        <v>2224347</v>
      </c>
      <c r="F5" s="5">
        <f>'APRIL-SUM'!F5+MAY!F5</f>
        <v>29220641</v>
      </c>
      <c r="G5" s="5">
        <f>'APRIL-SUM'!G5+MAY!G5</f>
        <v>3609773</v>
      </c>
      <c r="H5" s="5">
        <f>'APRIL-SUM'!H5+MAY!H5</f>
        <v>0</v>
      </c>
      <c r="I5" s="5">
        <f>'APRIL-SUM'!I5+MAY!I5</f>
        <v>8121765</v>
      </c>
      <c r="J5" s="5">
        <f>'APRIL-SUM'!J5+MAY!J5</f>
        <v>2328919</v>
      </c>
      <c r="K5" s="5">
        <f>'APRIL-SUM'!K5+MAY!K5</f>
        <v>465874</v>
      </c>
      <c r="L5" s="5">
        <f>'APRIL-SUM'!L5+MAY!L5</f>
        <v>4000</v>
      </c>
      <c r="M5" s="10">
        <f t="shared" ref="M5:M36" si="1">SUM(C5:L5)</f>
        <v>65419560</v>
      </c>
      <c r="N5" s="11">
        <f t="shared" si="0"/>
        <v>0.13626422333576738</v>
      </c>
    </row>
    <row r="6" spans="1:14" ht="38" x14ac:dyDescent="0.3">
      <c r="A6" s="25">
        <v>112</v>
      </c>
      <c r="B6" s="12" t="s">
        <v>27</v>
      </c>
      <c r="C6" s="5">
        <f>'APRIL-SUM'!C6+MAY!C6</f>
        <v>0</v>
      </c>
      <c r="D6" s="5">
        <f>'APRIL-SUM'!D6+MAY!D6</f>
        <v>1531913</v>
      </c>
      <c r="E6" s="5">
        <f>'APRIL-SUM'!E6+MAY!E6</f>
        <v>0</v>
      </c>
      <c r="F6" s="5">
        <f>'APRIL-SUM'!F6+MAY!F6</f>
        <v>1378722</v>
      </c>
      <c r="G6" s="5">
        <f>'APRIL-SUM'!G6+MAY!G6</f>
        <v>118724</v>
      </c>
      <c r="H6" s="5">
        <f>'APRIL-SUM'!H6+MAY!H6</f>
        <v>0</v>
      </c>
      <c r="I6" s="5">
        <f>'APRIL-SUM'!I6+MAY!I6</f>
        <v>0</v>
      </c>
      <c r="J6" s="5">
        <f>'APRIL-SUM'!J6+MAY!J6</f>
        <v>76598</v>
      </c>
      <c r="K6" s="5">
        <f>'APRIL-SUM'!K6+MAY!K6</f>
        <v>15321</v>
      </c>
      <c r="L6" s="5">
        <f>'APRIL-SUM'!L6+MAY!L6</f>
        <v>0</v>
      </c>
      <c r="M6" s="10">
        <f t="shared" si="1"/>
        <v>3121278</v>
      </c>
      <c r="N6" s="11">
        <f t="shared" si="0"/>
        <v>6.501396867924782E-3</v>
      </c>
    </row>
    <row r="7" spans="1:14" ht="38" x14ac:dyDescent="0.3">
      <c r="A7" s="25">
        <v>113</v>
      </c>
      <c r="B7" s="12" t="s">
        <v>26</v>
      </c>
      <c r="C7" s="5">
        <f>'APRIL-SUM'!C7+MAY!C7</f>
        <v>0</v>
      </c>
      <c r="D7" s="5">
        <f>'APRIL-SUM'!D7+MAY!D7</f>
        <v>0</v>
      </c>
      <c r="E7" s="5">
        <f>'APRIL-SUM'!E7+MAY!E7</f>
        <v>0</v>
      </c>
      <c r="F7" s="5">
        <f>'APRIL-SUM'!F7+MAY!F7</f>
        <v>0</v>
      </c>
      <c r="G7" s="5">
        <f>'APRIL-SUM'!G7+MAY!G7</f>
        <v>0</v>
      </c>
      <c r="H7" s="5">
        <f>'APRIL-SUM'!H7+MAY!H7</f>
        <v>0</v>
      </c>
      <c r="I7" s="5">
        <f>'APRIL-SUM'!I7+MAY!I7</f>
        <v>0</v>
      </c>
      <c r="J7" s="5">
        <f>'APRIL-SUM'!J7+MAY!J7</f>
        <v>0</v>
      </c>
      <c r="K7" s="5">
        <f>'APRIL-SUM'!K7+MAY!K7</f>
        <v>0</v>
      </c>
      <c r="L7" s="5">
        <f>'APRIL-SUM'!L7+MAY!L7</f>
        <v>0</v>
      </c>
      <c r="M7" s="10">
        <f t="shared" si="1"/>
        <v>0</v>
      </c>
      <c r="N7" s="11">
        <f t="shared" si="0"/>
        <v>0</v>
      </c>
    </row>
    <row r="8" spans="1:14" ht="27" customHeight="1" x14ac:dyDescent="0.3">
      <c r="A8" s="25">
        <v>140</v>
      </c>
      <c r="B8" s="12" t="s">
        <v>25</v>
      </c>
      <c r="C8" s="5">
        <f>'APRIL-SUM'!C8+MAY!C8</f>
        <v>622226</v>
      </c>
      <c r="D8" s="5">
        <f>'APRIL-SUM'!D8+MAY!D8</f>
        <v>9794781</v>
      </c>
      <c r="E8" s="5">
        <f>'APRIL-SUM'!E8+MAY!E8</f>
        <v>1026675</v>
      </c>
      <c r="F8" s="5">
        <f>'APRIL-SUM'!F8+MAY!F8</f>
        <v>12650356</v>
      </c>
      <c r="G8" s="5">
        <f>'APRIL-SUM'!G8+MAY!G8</f>
        <v>1673600</v>
      </c>
      <c r="H8" s="5">
        <f>'APRIL-SUM'!H8+MAY!H8</f>
        <v>0</v>
      </c>
      <c r="I8" s="5">
        <f>'APRIL-SUM'!I8+MAY!I8</f>
        <v>3499669</v>
      </c>
      <c r="J8" s="5">
        <f>'APRIL-SUM'!J8+MAY!J8</f>
        <v>1079752</v>
      </c>
      <c r="K8" s="5">
        <f>'APRIL-SUM'!K8+MAY!K8</f>
        <v>215982</v>
      </c>
      <c r="L8" s="5">
        <f>'APRIL-SUM'!L8+MAY!L8</f>
        <v>89000</v>
      </c>
      <c r="M8" s="10">
        <f t="shared" si="1"/>
        <v>30652041</v>
      </c>
      <c r="N8" s="11">
        <f t="shared" si="0"/>
        <v>6.384598980062077E-2</v>
      </c>
    </row>
    <row r="9" spans="1:14" ht="37.5" customHeight="1" x14ac:dyDescent="0.3">
      <c r="A9" s="25">
        <v>300</v>
      </c>
      <c r="B9" s="16" t="s">
        <v>24</v>
      </c>
      <c r="C9" s="5">
        <f>'APRIL-SUM'!C9+MAY!C9</f>
        <v>0</v>
      </c>
      <c r="D9" s="5">
        <f>'APRIL-SUM'!D9+MAY!D9</f>
        <v>0</v>
      </c>
      <c r="E9" s="5">
        <f>'APRIL-SUM'!E9+MAY!E9</f>
        <v>0</v>
      </c>
      <c r="F9" s="5">
        <f>'APRIL-SUM'!F9+MAY!F9</f>
        <v>0</v>
      </c>
      <c r="G9" s="5">
        <f>'APRIL-SUM'!G9+MAY!G9</f>
        <v>0</v>
      </c>
      <c r="H9" s="5">
        <f>'APRIL-SUM'!H9+MAY!H9</f>
        <v>0</v>
      </c>
      <c r="I9" s="5">
        <f>'APRIL-SUM'!I9+MAY!I9</f>
        <v>0</v>
      </c>
      <c r="J9" s="5">
        <f>'APRIL-SUM'!J9+MAY!J9</f>
        <v>0</v>
      </c>
      <c r="K9" s="5">
        <f>'APRIL-SUM'!K9+MAY!K9</f>
        <v>0</v>
      </c>
      <c r="L9" s="5">
        <f>'APRIL-SUM'!L9+MAY!L9</f>
        <v>0</v>
      </c>
      <c r="M9" s="10">
        <f t="shared" si="1"/>
        <v>0</v>
      </c>
      <c r="N9" s="11">
        <f t="shared" si="0"/>
        <v>0</v>
      </c>
    </row>
    <row r="10" spans="1:14" ht="38" x14ac:dyDescent="0.3">
      <c r="A10" s="25">
        <v>310</v>
      </c>
      <c r="B10" s="12" t="s">
        <v>23</v>
      </c>
      <c r="C10" s="5">
        <f>'APRIL-SUM'!C10+MAY!C10</f>
        <v>0</v>
      </c>
      <c r="D10" s="5">
        <f>'APRIL-SUM'!D10+MAY!D10</f>
        <v>50980948</v>
      </c>
      <c r="E10" s="5">
        <f>'APRIL-SUM'!E10+MAY!E10</f>
        <v>0</v>
      </c>
      <c r="F10" s="5">
        <f>'APRIL-SUM'!F10+MAY!F10</f>
        <v>112953441</v>
      </c>
      <c r="G10" s="5">
        <f>'APRIL-SUM'!G10+MAY!G10</f>
        <v>11329274</v>
      </c>
      <c r="H10" s="5">
        <f>'APRIL-SUM'!H10+MAY!H10</f>
        <v>0</v>
      </c>
      <c r="I10" s="5">
        <f>'APRIL-SUM'!I10+MAY!I10</f>
        <v>791992</v>
      </c>
      <c r="J10" s="5">
        <f>'APRIL-SUM'!J10+MAY!J10</f>
        <v>7376438</v>
      </c>
      <c r="K10" s="5">
        <f>'APRIL-SUM'!K10+MAY!K10</f>
        <v>1475386</v>
      </c>
      <c r="L10" s="5">
        <f>'APRIL-SUM'!L10+MAY!L10</f>
        <v>0</v>
      </c>
      <c r="M10" s="10">
        <f t="shared" si="1"/>
        <v>184907479</v>
      </c>
      <c r="N10" s="11">
        <f t="shared" si="0"/>
        <v>0.38514893733479277</v>
      </c>
    </row>
    <row r="11" spans="1:14" ht="33" customHeight="1" x14ac:dyDescent="0.3">
      <c r="A11" s="25">
        <v>320</v>
      </c>
      <c r="B11" s="12" t="s">
        <v>22</v>
      </c>
      <c r="C11" s="5">
        <f>'APRIL-SUM'!C11+MAY!C11</f>
        <v>2801872</v>
      </c>
      <c r="D11" s="5">
        <f>'APRIL-SUM'!D11+MAY!D11</f>
        <v>24095899</v>
      </c>
      <c r="E11" s="5">
        <f>'APRIL-SUM'!E11+MAY!E11</f>
        <v>4626332</v>
      </c>
      <c r="F11" s="5">
        <f>'APRIL-SUM'!F11+MAY!F11</f>
        <v>23780007</v>
      </c>
      <c r="G11" s="5">
        <f>'APRIL-SUM'!G11+MAY!G11</f>
        <v>0</v>
      </c>
      <c r="H11" s="5">
        <f>'APRIL-SUM'!H11+MAY!H11</f>
        <v>0</v>
      </c>
      <c r="I11" s="5">
        <f>'APRIL-SUM'!I11+MAY!I11</f>
        <v>2859452</v>
      </c>
      <c r="J11" s="5">
        <f>'APRIL-SUM'!J11+MAY!J11</f>
        <v>0</v>
      </c>
      <c r="K11" s="5">
        <f>'APRIL-SUM'!K11+MAY!K11</f>
        <v>0</v>
      </c>
      <c r="L11" s="5">
        <f>'APRIL-SUM'!L11+MAY!L11</f>
        <v>5000</v>
      </c>
      <c r="M11" s="10">
        <f t="shared" si="1"/>
        <v>58168562</v>
      </c>
      <c r="N11" s="11">
        <f t="shared" si="0"/>
        <v>0.12116091767490383</v>
      </c>
    </row>
    <row r="12" spans="1:14" ht="38" x14ac:dyDescent="0.3">
      <c r="A12" s="25">
        <v>321</v>
      </c>
      <c r="B12" s="12" t="s">
        <v>21</v>
      </c>
      <c r="C12" s="5">
        <f>'APRIL-SUM'!C12+MAY!C12</f>
        <v>0</v>
      </c>
      <c r="D12" s="5">
        <f>'APRIL-SUM'!D12+MAY!D12</f>
        <v>17975928</v>
      </c>
      <c r="E12" s="5">
        <f>'APRIL-SUM'!E12+MAY!E12</f>
        <v>0</v>
      </c>
      <c r="F12" s="5">
        <f>'APRIL-SUM'!F12+MAY!F12</f>
        <v>22848366</v>
      </c>
      <c r="G12" s="5">
        <f>'APRIL-SUM'!G12+MAY!G12</f>
        <v>0</v>
      </c>
      <c r="H12" s="5">
        <f>'APRIL-SUM'!H12+MAY!H12</f>
        <v>0</v>
      </c>
      <c r="I12" s="5">
        <f>'APRIL-SUM'!I12+MAY!I12</f>
        <v>183262</v>
      </c>
      <c r="J12" s="5">
        <f>'APRIL-SUM'!J12+MAY!J12</f>
        <v>0</v>
      </c>
      <c r="K12" s="5">
        <f>'APRIL-SUM'!K12+MAY!K12</f>
        <v>0</v>
      </c>
      <c r="L12" s="5">
        <f>'APRIL-SUM'!L12+MAY!L12</f>
        <v>0</v>
      </c>
      <c r="M12" s="10">
        <f t="shared" si="1"/>
        <v>41007556</v>
      </c>
      <c r="N12" s="11">
        <f t="shared" si="0"/>
        <v>8.5415780375746764E-2</v>
      </c>
    </row>
    <row r="13" spans="1:14" ht="39" customHeight="1" x14ac:dyDescent="0.3">
      <c r="A13" s="25">
        <v>322</v>
      </c>
      <c r="B13" s="12" t="s">
        <v>20</v>
      </c>
      <c r="C13" s="5">
        <f>'APRIL-SUM'!C13+MAY!C13</f>
        <v>0</v>
      </c>
      <c r="D13" s="5">
        <f>'APRIL-SUM'!D13+MAY!D13</f>
        <v>0</v>
      </c>
      <c r="E13" s="5">
        <f>'APRIL-SUM'!E13+MAY!E13</f>
        <v>0</v>
      </c>
      <c r="F13" s="5">
        <f>'APRIL-SUM'!F13+MAY!F13</f>
        <v>254274</v>
      </c>
      <c r="G13" s="5">
        <f>'APRIL-SUM'!G13+MAY!G13</f>
        <v>0</v>
      </c>
      <c r="H13" s="5">
        <f>'APRIL-SUM'!H13+MAY!H13</f>
        <v>0</v>
      </c>
      <c r="I13" s="5">
        <f>'APRIL-SUM'!I13+MAY!I13</f>
        <v>0</v>
      </c>
      <c r="J13" s="5">
        <f>'APRIL-SUM'!J13+MAY!J13</f>
        <v>0</v>
      </c>
      <c r="K13" s="5">
        <f>'APRIL-SUM'!K13+MAY!K13</f>
        <v>0</v>
      </c>
      <c r="L13" s="5">
        <f>'APRIL-SUM'!L13+MAY!L13</f>
        <v>0</v>
      </c>
      <c r="M13" s="10">
        <f t="shared" si="1"/>
        <v>254274</v>
      </c>
      <c r="N13" s="11">
        <f t="shared" si="0"/>
        <v>5.2963439565290428E-4</v>
      </c>
    </row>
    <row r="14" spans="1:14" ht="38" x14ac:dyDescent="0.3">
      <c r="A14" s="25">
        <v>325</v>
      </c>
      <c r="B14" s="12" t="s">
        <v>39</v>
      </c>
      <c r="C14" s="5">
        <f>'APRIL-SUM'!C14+MAY!C14</f>
        <v>0</v>
      </c>
      <c r="D14" s="5">
        <f>'APRIL-SUM'!D14+MAY!D14</f>
        <v>278957</v>
      </c>
      <c r="E14" s="5">
        <f>'APRIL-SUM'!E14+MAY!E14</f>
        <v>0</v>
      </c>
      <c r="F14" s="5">
        <f>'APRIL-SUM'!F14+MAY!F14</f>
        <v>284460</v>
      </c>
      <c r="G14" s="5">
        <f>'APRIL-SUM'!G14+MAY!G14</f>
        <v>0</v>
      </c>
      <c r="H14" s="5">
        <f>'APRIL-SUM'!H14+MAY!H14</f>
        <v>7.98</v>
      </c>
      <c r="I14" s="5">
        <f>'APRIL-SUM'!I14+MAY!I14</f>
        <v>222660</v>
      </c>
      <c r="J14" s="5">
        <f>'APRIL-SUM'!J14+MAY!J14</f>
        <v>0</v>
      </c>
      <c r="K14" s="5">
        <f>'APRIL-SUM'!K14+MAY!K14</f>
        <v>0</v>
      </c>
      <c r="L14" s="5">
        <f>'APRIL-SUM'!L14+MAY!L14</f>
        <v>0</v>
      </c>
      <c r="M14" s="10">
        <f t="shared" si="1"/>
        <v>786084.98</v>
      </c>
      <c r="N14" s="11">
        <f t="shared" si="0"/>
        <v>1.6373582958309752E-3</v>
      </c>
    </row>
    <row r="15" spans="1:14" ht="33" customHeight="1" x14ac:dyDescent="0.3">
      <c r="A15" s="25">
        <v>330</v>
      </c>
      <c r="B15" s="16" t="s">
        <v>19</v>
      </c>
      <c r="C15" s="5">
        <f>'APRIL-SUM'!C15+MAY!C15</f>
        <v>0</v>
      </c>
      <c r="D15" s="5">
        <f>'APRIL-SUM'!D15+MAY!D15</f>
        <v>37586984</v>
      </c>
      <c r="E15" s="5">
        <f>'APRIL-SUM'!E15+MAY!E15</f>
        <v>0</v>
      </c>
      <c r="F15" s="5">
        <f>'APRIL-SUM'!F15+MAY!F15</f>
        <v>0</v>
      </c>
      <c r="G15" s="5">
        <f>'APRIL-SUM'!G15+MAY!G15</f>
        <v>0</v>
      </c>
      <c r="H15" s="5">
        <f>'APRIL-SUM'!H15+MAY!H15</f>
        <v>0</v>
      </c>
      <c r="I15" s="5">
        <f>'APRIL-SUM'!I15+MAY!I15</f>
        <v>0</v>
      </c>
      <c r="J15" s="5">
        <f>'APRIL-SUM'!J15+MAY!J15</f>
        <v>0</v>
      </c>
      <c r="K15" s="5">
        <f>'APRIL-SUM'!K15+MAY!K15</f>
        <v>0</v>
      </c>
      <c r="L15" s="5">
        <f>'APRIL-SUM'!L15+MAY!L15</f>
        <v>0</v>
      </c>
      <c r="M15" s="10">
        <f t="shared" si="1"/>
        <v>37586984</v>
      </c>
      <c r="N15" s="11">
        <f t="shared" si="0"/>
        <v>7.8290975700446699E-2</v>
      </c>
    </row>
    <row r="16" spans="1:14" ht="38" x14ac:dyDescent="0.3">
      <c r="A16" s="25">
        <v>331</v>
      </c>
      <c r="B16" s="16" t="s">
        <v>42</v>
      </c>
      <c r="C16" s="5">
        <f>'APRIL-SUM'!C16+MAY!C16</f>
        <v>0</v>
      </c>
      <c r="D16" s="5">
        <f>'APRIL-SUM'!D16+MAY!D16</f>
        <v>284506</v>
      </c>
      <c r="E16" s="5">
        <f>'APRIL-SUM'!E16+MAY!E16</f>
        <v>0</v>
      </c>
      <c r="F16" s="5">
        <f>'APRIL-SUM'!F16+MAY!F16</f>
        <v>0</v>
      </c>
      <c r="G16" s="5">
        <f>'APRIL-SUM'!G16+MAY!G16</f>
        <v>0</v>
      </c>
      <c r="H16" s="5">
        <f>'APRIL-SUM'!H16+MAY!H16</f>
        <v>0</v>
      </c>
      <c r="I16" s="5">
        <f>'APRIL-SUM'!I16+MAY!I16</f>
        <v>0</v>
      </c>
      <c r="J16" s="5">
        <f>'APRIL-SUM'!J16+MAY!J16</f>
        <v>0</v>
      </c>
      <c r="K16" s="5">
        <f>'APRIL-SUM'!K16+MAY!K16</f>
        <v>0</v>
      </c>
      <c r="L16" s="5">
        <f>'APRIL-SUM'!L16+MAY!L16</f>
        <v>0</v>
      </c>
      <c r="M16" s="10">
        <f t="shared" si="1"/>
        <v>284506</v>
      </c>
      <c r="N16" s="11">
        <f t="shared" si="0"/>
        <v>5.9260547035727283E-4</v>
      </c>
    </row>
    <row r="17" spans="1:14" ht="28.5" customHeight="1" x14ac:dyDescent="0.3">
      <c r="A17" s="25">
        <v>340</v>
      </c>
      <c r="B17" s="16" t="s">
        <v>18</v>
      </c>
      <c r="C17" s="5">
        <f>'APRIL-SUM'!C17+MAY!C17</f>
        <v>0</v>
      </c>
      <c r="D17" s="5">
        <f>'APRIL-SUM'!D17+MAY!D17</f>
        <v>1064100</v>
      </c>
      <c r="E17" s="5">
        <f>'APRIL-SUM'!E17+MAY!E17</f>
        <v>0</v>
      </c>
      <c r="F17" s="5">
        <f>'APRIL-SUM'!F17+MAY!F17</f>
        <v>1411489</v>
      </c>
      <c r="G17" s="5">
        <f>'APRIL-SUM'!G17+MAY!G17</f>
        <v>0</v>
      </c>
      <c r="H17" s="5">
        <f>'APRIL-SUM'!H17+MAY!H17</f>
        <v>0</v>
      </c>
      <c r="I17" s="5">
        <f>'APRIL-SUM'!I17+MAY!I17</f>
        <v>207751</v>
      </c>
      <c r="J17" s="5">
        <f>'APRIL-SUM'!J17+MAY!J17</f>
        <v>0</v>
      </c>
      <c r="K17" s="5">
        <f>'APRIL-SUM'!K17+MAY!K17</f>
        <v>0</v>
      </c>
      <c r="L17" s="5">
        <f>'APRIL-SUM'!L17+MAY!L17</f>
        <v>0</v>
      </c>
      <c r="M17" s="10">
        <f t="shared" si="1"/>
        <v>2683340</v>
      </c>
      <c r="N17" s="11">
        <f t="shared" si="0"/>
        <v>5.5892036119747374E-3</v>
      </c>
    </row>
    <row r="18" spans="1:14" ht="38" x14ac:dyDescent="0.3">
      <c r="A18" s="25">
        <v>350</v>
      </c>
      <c r="B18" s="16" t="s">
        <v>17</v>
      </c>
      <c r="C18" s="5">
        <f>'APRIL-SUM'!C18+MAY!C18</f>
        <v>0</v>
      </c>
      <c r="D18" s="5">
        <f>'APRIL-SUM'!D18+MAY!D18</f>
        <v>0</v>
      </c>
      <c r="E18" s="5">
        <f>'APRIL-SUM'!E18+MAY!E18</f>
        <v>0</v>
      </c>
      <c r="F18" s="5">
        <f>'APRIL-SUM'!F18+MAY!F18</f>
        <v>0</v>
      </c>
      <c r="G18" s="5">
        <f>'APRIL-SUM'!G18+MAY!G18</f>
        <v>0</v>
      </c>
      <c r="H18" s="5">
        <f>'APRIL-SUM'!H18+MAY!H18</f>
        <v>0</v>
      </c>
      <c r="I18" s="5">
        <f>'APRIL-SUM'!I18+MAY!I18</f>
        <v>0</v>
      </c>
      <c r="J18" s="5">
        <f>'APRIL-SUM'!J18+MAY!J18</f>
        <v>0</v>
      </c>
      <c r="K18" s="5">
        <f>'APRIL-SUM'!K18+MAY!K18</f>
        <v>0</v>
      </c>
      <c r="L18" s="5">
        <f>'APRIL-SUM'!L18+MAY!L18</f>
        <v>0</v>
      </c>
      <c r="M18" s="10">
        <f t="shared" si="1"/>
        <v>0</v>
      </c>
      <c r="N18" s="11">
        <f t="shared" si="0"/>
        <v>0</v>
      </c>
    </row>
    <row r="19" spans="1:14" ht="57" x14ac:dyDescent="0.3">
      <c r="A19" s="25">
        <v>360</v>
      </c>
      <c r="B19" s="16" t="s">
        <v>83</v>
      </c>
      <c r="C19" s="5">
        <f>'APRIL-SUM'!C19+MAY!C19</f>
        <v>0</v>
      </c>
      <c r="D19" s="5">
        <f>'APRIL-SUM'!D19+MAY!D19</f>
        <v>0</v>
      </c>
      <c r="E19" s="5">
        <f>'APRIL-SUM'!E19+MAY!E19</f>
        <v>0</v>
      </c>
      <c r="F19" s="5">
        <f>'APRIL-SUM'!F19+MAY!F19</f>
        <v>0</v>
      </c>
      <c r="G19" s="5">
        <f>'APRIL-SUM'!G19+MAY!G19</f>
        <v>0</v>
      </c>
      <c r="H19" s="5">
        <f>'APRIL-SUM'!H19+MAY!H19</f>
        <v>0</v>
      </c>
      <c r="I19" s="5">
        <f>'APRIL-SUM'!I19+MAY!I19</f>
        <v>0</v>
      </c>
      <c r="J19" s="5">
        <f>'APRIL-SUM'!J19+MAY!J19</f>
        <v>0</v>
      </c>
      <c r="K19" s="5">
        <f>'APRIL-SUM'!K19+MAY!K19</f>
        <v>0</v>
      </c>
      <c r="L19" s="5">
        <f>'APRIL-SUM'!L19+MAY!L19</f>
        <v>0</v>
      </c>
      <c r="M19" s="10">
        <f t="shared" si="1"/>
        <v>0</v>
      </c>
      <c r="N19" s="11">
        <f t="shared" si="0"/>
        <v>0</v>
      </c>
    </row>
    <row r="20" spans="1:14" ht="38" x14ac:dyDescent="0.3">
      <c r="A20" s="25">
        <v>370</v>
      </c>
      <c r="B20" s="16" t="s">
        <v>15</v>
      </c>
      <c r="C20" s="5">
        <f>'APRIL-SUM'!C20+MAY!C20</f>
        <v>0</v>
      </c>
      <c r="D20" s="5">
        <f>'APRIL-SUM'!D20+MAY!D20</f>
        <v>0</v>
      </c>
      <c r="E20" s="5">
        <f>'APRIL-SUM'!E20+MAY!E20</f>
        <v>0</v>
      </c>
      <c r="F20" s="5">
        <f>'APRIL-SUM'!F20+MAY!F20</f>
        <v>0</v>
      </c>
      <c r="G20" s="5">
        <f>'APRIL-SUM'!G20+MAY!G20</f>
        <v>0</v>
      </c>
      <c r="H20" s="5">
        <f>'APRIL-SUM'!H20+MAY!H20</f>
        <v>0</v>
      </c>
      <c r="I20" s="5">
        <f>'APRIL-SUM'!I20+MAY!I20</f>
        <v>0</v>
      </c>
      <c r="J20" s="5">
        <f>'APRIL-SUM'!J20+MAY!J20</f>
        <v>0</v>
      </c>
      <c r="K20" s="5">
        <f>'APRIL-SUM'!K20+MAY!K20</f>
        <v>0</v>
      </c>
      <c r="L20" s="5">
        <f>'APRIL-SUM'!L20+MAY!L20</f>
        <v>0</v>
      </c>
      <c r="M20" s="10">
        <f t="shared" si="1"/>
        <v>0</v>
      </c>
      <c r="N20" s="11">
        <f t="shared" si="0"/>
        <v>0</v>
      </c>
    </row>
    <row r="21" spans="1:14" ht="57" x14ac:dyDescent="0.3">
      <c r="A21" s="25">
        <v>381</v>
      </c>
      <c r="B21" s="16" t="s">
        <v>14</v>
      </c>
      <c r="C21" s="5">
        <f>'APRIL-SUM'!C21+MAY!C21</f>
        <v>0</v>
      </c>
      <c r="D21" s="5">
        <f>'APRIL-SUM'!D21+MAY!D21</f>
        <v>394676</v>
      </c>
      <c r="E21" s="5">
        <f>'APRIL-SUM'!E21+MAY!E21</f>
        <v>0</v>
      </c>
      <c r="F21" s="5">
        <f>'APRIL-SUM'!F21+MAY!F21</f>
        <v>0</v>
      </c>
      <c r="G21" s="5">
        <f>'APRIL-SUM'!G21+MAY!G21</f>
        <v>0</v>
      </c>
      <c r="H21" s="5">
        <f>'APRIL-SUM'!H21+MAY!H21</f>
        <v>0</v>
      </c>
      <c r="I21" s="5">
        <f>'APRIL-SUM'!I21+MAY!I21</f>
        <v>0</v>
      </c>
      <c r="J21" s="5">
        <f>'APRIL-SUM'!J21+MAY!J21</f>
        <v>0</v>
      </c>
      <c r="K21" s="5">
        <f>'APRIL-SUM'!K21+MAY!K21</f>
        <v>0</v>
      </c>
      <c r="L21" s="5">
        <f>'APRIL-SUM'!L21+MAY!L21</f>
        <v>0</v>
      </c>
      <c r="M21" s="10">
        <f t="shared" si="1"/>
        <v>394676</v>
      </c>
      <c r="N21" s="11">
        <f t="shared" si="0"/>
        <v>8.2208163138467035E-4</v>
      </c>
    </row>
    <row r="22" spans="1:14" ht="38" x14ac:dyDescent="0.3">
      <c r="A22" s="26">
        <v>405</v>
      </c>
      <c r="B22" s="19" t="s">
        <v>47</v>
      </c>
      <c r="C22" s="5">
        <f>'APRIL-SUM'!C22+MAY!C22</f>
        <v>0</v>
      </c>
      <c r="D22" s="5">
        <f>'APRIL-SUM'!D22+MAY!D22</f>
        <v>0</v>
      </c>
      <c r="E22" s="5">
        <f>'APRIL-SUM'!E22+MAY!E22</f>
        <v>0</v>
      </c>
      <c r="F22" s="5">
        <f>'APRIL-SUM'!F22+MAY!F22</f>
        <v>0</v>
      </c>
      <c r="G22" s="5">
        <f>'APRIL-SUM'!G22+MAY!G22</f>
        <v>0</v>
      </c>
      <c r="H22" s="5">
        <f>'APRIL-SUM'!H22+MAY!H22</f>
        <v>0</v>
      </c>
      <c r="I22" s="5">
        <f>'APRIL-SUM'!I22+MAY!I22</f>
        <v>0</v>
      </c>
      <c r="J22" s="5">
        <f>'APRIL-SUM'!J22+MAY!J22</f>
        <v>0</v>
      </c>
      <c r="K22" s="5">
        <f>'APRIL-SUM'!K22+MAY!K22</f>
        <v>0</v>
      </c>
      <c r="L22" s="5">
        <f>'APRIL-SUM'!L22+MAY!L22</f>
        <v>0</v>
      </c>
      <c r="M22" s="10">
        <f t="shared" si="1"/>
        <v>0</v>
      </c>
      <c r="N22" s="11">
        <f t="shared" si="0"/>
        <v>0</v>
      </c>
    </row>
    <row r="23" spans="1:14" ht="31.5" customHeight="1" x14ac:dyDescent="0.3">
      <c r="A23" s="25">
        <v>410</v>
      </c>
      <c r="B23" s="16" t="s">
        <v>40</v>
      </c>
      <c r="C23" s="5">
        <f>'APRIL-SUM'!C23+MAY!C23</f>
        <v>0</v>
      </c>
      <c r="D23" s="5">
        <f>'APRIL-SUM'!D23+MAY!D23</f>
        <v>223561</v>
      </c>
      <c r="E23" s="5">
        <f>'APRIL-SUM'!E23+MAY!E23</f>
        <v>0</v>
      </c>
      <c r="F23" s="5">
        <f>'APRIL-SUM'!F23+MAY!F23</f>
        <v>223443</v>
      </c>
      <c r="G23" s="5">
        <f>'APRIL-SUM'!G23+MAY!G23</f>
        <v>0</v>
      </c>
      <c r="H23" s="5">
        <f>'APRIL-SUM'!H23+MAY!H23</f>
        <v>0</v>
      </c>
      <c r="I23" s="5">
        <f>'APRIL-SUM'!I23+MAY!I23</f>
        <v>0</v>
      </c>
      <c r="J23" s="5">
        <f>'APRIL-SUM'!J23+MAY!J23</f>
        <v>0</v>
      </c>
      <c r="K23" s="5">
        <f>'APRIL-SUM'!K23+MAY!K23</f>
        <v>0</v>
      </c>
      <c r="L23" s="5">
        <f>'APRIL-SUM'!L23+MAY!L23</f>
        <v>0</v>
      </c>
      <c r="M23" s="10">
        <f t="shared" si="1"/>
        <v>447004</v>
      </c>
      <c r="N23" s="11">
        <f t="shared" si="0"/>
        <v>9.3107707982110187E-4</v>
      </c>
    </row>
    <row r="24" spans="1:14" ht="56.25" customHeight="1" x14ac:dyDescent="0.3">
      <c r="A24" s="24">
        <v>415</v>
      </c>
      <c r="B24" s="20" t="s">
        <v>43</v>
      </c>
      <c r="C24" s="5">
        <f>'APRIL-SUM'!C24+MAY!C24</f>
        <v>0</v>
      </c>
      <c r="D24" s="5">
        <f>'APRIL-SUM'!D24+MAY!D24</f>
        <v>89661</v>
      </c>
      <c r="E24" s="5">
        <f>'APRIL-SUM'!E24+MAY!E24</f>
        <v>0</v>
      </c>
      <c r="F24" s="5">
        <f>'APRIL-SUM'!F24+MAY!F24</f>
        <v>82433</v>
      </c>
      <c r="G24" s="5">
        <f>'APRIL-SUM'!G24+MAY!G24</f>
        <v>0</v>
      </c>
      <c r="H24" s="5">
        <f>'APRIL-SUM'!H24+MAY!H24</f>
        <v>0</v>
      </c>
      <c r="I24" s="5">
        <f>'APRIL-SUM'!I24+MAY!I24</f>
        <v>11577</v>
      </c>
      <c r="J24" s="5">
        <f>'APRIL-SUM'!J24+MAY!J24</f>
        <v>0</v>
      </c>
      <c r="K24" s="5">
        <f>'APRIL-SUM'!K24+MAY!K24</f>
        <v>0</v>
      </c>
      <c r="L24" s="5">
        <f>'APRIL-SUM'!L24+MAY!L24</f>
        <v>0</v>
      </c>
      <c r="M24" s="10">
        <f t="shared" si="1"/>
        <v>183671</v>
      </c>
      <c r="N24" s="11">
        <f t="shared" si="0"/>
        <v>3.8257344079207703E-4</v>
      </c>
    </row>
    <row r="25" spans="1:14" ht="56.25" customHeight="1" x14ac:dyDescent="0.3">
      <c r="A25" s="24">
        <v>420</v>
      </c>
      <c r="B25" s="20" t="s">
        <v>41</v>
      </c>
      <c r="C25" s="5">
        <f>'APRIL-SUM'!C25+MAY!C25</f>
        <v>0</v>
      </c>
      <c r="D25" s="5">
        <f>'APRIL-SUM'!D25+MAY!D25</f>
        <v>0</v>
      </c>
      <c r="E25" s="5">
        <f>'APRIL-SUM'!E25+MAY!E25</f>
        <v>0</v>
      </c>
      <c r="F25" s="5">
        <f>'APRIL-SUM'!F25+MAY!F25</f>
        <v>0</v>
      </c>
      <c r="G25" s="5">
        <f>'APRIL-SUM'!G25+MAY!G25</f>
        <v>0</v>
      </c>
      <c r="H25" s="5">
        <f>'APRIL-SUM'!H25+MAY!H25</f>
        <v>0</v>
      </c>
      <c r="I25" s="5">
        <f>'APRIL-SUM'!I25+MAY!I25</f>
        <v>0</v>
      </c>
      <c r="J25" s="5">
        <f>'APRIL-SUM'!J25+MAY!J25</f>
        <v>0</v>
      </c>
      <c r="K25" s="5">
        <f>'APRIL-SUM'!K25+MAY!K25</f>
        <v>0</v>
      </c>
      <c r="L25" s="5">
        <f>'APRIL-SUM'!L25+MAY!L25</f>
        <v>0</v>
      </c>
      <c r="M25" s="10">
        <f t="shared" si="1"/>
        <v>0</v>
      </c>
      <c r="N25" s="11">
        <f t="shared" si="0"/>
        <v>0</v>
      </c>
    </row>
    <row r="26" spans="1:14" ht="38.25" customHeight="1" x14ac:dyDescent="0.3">
      <c r="A26" s="24">
        <v>435</v>
      </c>
      <c r="B26" s="20" t="s">
        <v>13</v>
      </c>
      <c r="C26" s="5">
        <f>'APRIL-SUM'!C26+MAY!C26</f>
        <v>0</v>
      </c>
      <c r="D26" s="5">
        <f>'APRIL-SUM'!D26+MAY!D26</f>
        <v>0</v>
      </c>
      <c r="E26" s="5">
        <f>'APRIL-SUM'!E26+MAY!E26</f>
        <v>0</v>
      </c>
      <c r="F26" s="5">
        <f>'APRIL-SUM'!F26+MAY!F26</f>
        <v>0</v>
      </c>
      <c r="G26" s="5">
        <f>'APRIL-SUM'!G26+MAY!G26</f>
        <v>0</v>
      </c>
      <c r="H26" s="5">
        <f>'APRIL-SUM'!H26+MAY!H26</f>
        <v>0</v>
      </c>
      <c r="I26" s="5">
        <f>'APRIL-SUM'!I26+MAY!I26</f>
        <v>0</v>
      </c>
      <c r="J26" s="5">
        <f>'APRIL-SUM'!J26+MAY!J26</f>
        <v>0</v>
      </c>
      <c r="K26" s="5">
        <f>'APRIL-SUM'!K26+MAY!K26</f>
        <v>0</v>
      </c>
      <c r="L26" s="5">
        <f>'APRIL-SUM'!L26+MAY!L26</f>
        <v>0</v>
      </c>
      <c r="M26" s="10">
        <f t="shared" si="1"/>
        <v>0</v>
      </c>
      <c r="N26" s="11">
        <f t="shared" si="0"/>
        <v>0</v>
      </c>
    </row>
    <row r="27" spans="1:14" ht="38" x14ac:dyDescent="0.3">
      <c r="A27" s="25">
        <v>440</v>
      </c>
      <c r="B27" s="16" t="s">
        <v>12</v>
      </c>
      <c r="C27" s="5">
        <f>'APRIL-SUM'!C27+MAY!C27</f>
        <v>0</v>
      </c>
      <c r="D27" s="5">
        <f>'APRIL-SUM'!D27+MAY!D27</f>
        <v>0</v>
      </c>
      <c r="E27" s="5">
        <f>'APRIL-SUM'!E27+MAY!E27</f>
        <v>0</v>
      </c>
      <c r="F27" s="5">
        <f>'APRIL-SUM'!F27+MAY!F27</f>
        <v>0</v>
      </c>
      <c r="G27" s="5">
        <f>'APRIL-SUM'!G27+MAY!G27</f>
        <v>0</v>
      </c>
      <c r="H27" s="5">
        <f>'APRIL-SUM'!H27+MAY!H27</f>
        <v>0</v>
      </c>
      <c r="I27" s="5">
        <f>'APRIL-SUM'!I27+MAY!I27</f>
        <v>0</v>
      </c>
      <c r="J27" s="5">
        <f>'APRIL-SUM'!J27+MAY!J27</f>
        <v>0</v>
      </c>
      <c r="K27" s="5">
        <f>'APRIL-SUM'!K27+MAY!K27</f>
        <v>0</v>
      </c>
      <c r="L27" s="5">
        <f>'APRIL-SUM'!L27+MAY!L27</f>
        <v>0</v>
      </c>
      <c r="M27" s="10">
        <f t="shared" si="1"/>
        <v>0</v>
      </c>
      <c r="N27" s="11">
        <f t="shared" si="0"/>
        <v>0</v>
      </c>
    </row>
    <row r="28" spans="1:14" ht="57" x14ac:dyDescent="0.3">
      <c r="A28" s="25">
        <v>450</v>
      </c>
      <c r="B28" s="16" t="s">
        <v>49</v>
      </c>
      <c r="C28" s="5">
        <f>'APRIL-SUM'!C28+MAY!C28</f>
        <v>0</v>
      </c>
      <c r="D28" s="5">
        <f>'APRIL-SUM'!D28+MAY!D28</f>
        <v>0</v>
      </c>
      <c r="E28" s="5">
        <f>'APRIL-SUM'!E28+MAY!E28</f>
        <v>0</v>
      </c>
      <c r="F28" s="5">
        <f>'APRIL-SUM'!F28+MAY!F28</f>
        <v>0</v>
      </c>
      <c r="G28" s="5">
        <f>'APRIL-SUM'!G28+MAY!G28</f>
        <v>0</v>
      </c>
      <c r="H28" s="5">
        <f>'APRIL-SUM'!H28+MAY!H28</f>
        <v>0</v>
      </c>
      <c r="I28" s="5">
        <f>'APRIL-SUM'!I28+MAY!I28</f>
        <v>0</v>
      </c>
      <c r="J28" s="5">
        <f>'APRIL-SUM'!J28+MAY!J28</f>
        <v>0</v>
      </c>
      <c r="K28" s="5">
        <f>'APRIL-SUM'!K28+MAY!K28</f>
        <v>0</v>
      </c>
      <c r="L28" s="5">
        <f>'APRIL-SUM'!L28+MAY!L28</f>
        <v>0</v>
      </c>
      <c r="M28" s="10">
        <f t="shared" si="1"/>
        <v>0</v>
      </c>
      <c r="N28" s="11">
        <f t="shared" si="0"/>
        <v>0</v>
      </c>
    </row>
    <row r="29" spans="1:14" ht="19" x14ac:dyDescent="0.3">
      <c r="A29" s="25">
        <v>455</v>
      </c>
      <c r="B29" s="16" t="s">
        <v>11</v>
      </c>
      <c r="C29" s="5">
        <f>'APRIL-SUM'!C29+MAY!C29</f>
        <v>0</v>
      </c>
      <c r="D29" s="5">
        <f>'APRIL-SUM'!D29+MAY!D29</f>
        <v>0</v>
      </c>
      <c r="E29" s="5">
        <f>'APRIL-SUM'!E29+MAY!E29</f>
        <v>0</v>
      </c>
      <c r="F29" s="5">
        <f>'APRIL-SUM'!F29+MAY!F29</f>
        <v>0</v>
      </c>
      <c r="G29" s="5">
        <f>'APRIL-SUM'!G29+MAY!G29</f>
        <v>0</v>
      </c>
      <c r="H29" s="5">
        <f>'APRIL-SUM'!H29+MAY!H29</f>
        <v>0</v>
      </c>
      <c r="I29" s="5">
        <f>'APRIL-SUM'!I29+MAY!I29</f>
        <v>0</v>
      </c>
      <c r="J29" s="5">
        <f>'APRIL-SUM'!J29+MAY!J29</f>
        <v>0</v>
      </c>
      <c r="K29" s="5">
        <f>'APRIL-SUM'!K29+MAY!K29</f>
        <v>0</v>
      </c>
      <c r="L29" s="5">
        <f>'APRIL-SUM'!L29+MAY!L29</f>
        <v>0</v>
      </c>
      <c r="M29" s="10">
        <f t="shared" si="1"/>
        <v>0</v>
      </c>
      <c r="N29" s="11">
        <f t="shared" si="0"/>
        <v>0</v>
      </c>
    </row>
    <row r="30" spans="1:14" ht="19" x14ac:dyDescent="0.3">
      <c r="A30" s="25">
        <v>460</v>
      </c>
      <c r="B30" s="16" t="s">
        <v>16</v>
      </c>
      <c r="C30" s="5">
        <f>'APRIL-SUM'!C30+MAY!C30</f>
        <v>0</v>
      </c>
      <c r="D30" s="5">
        <f>'APRIL-SUM'!D30+MAY!D30</f>
        <v>0</v>
      </c>
      <c r="E30" s="5">
        <f>'APRIL-SUM'!E30+MAY!E30</f>
        <v>0</v>
      </c>
      <c r="F30" s="5">
        <f>'APRIL-SUM'!F30+MAY!F30</f>
        <v>0</v>
      </c>
      <c r="G30" s="5">
        <f>'APRIL-SUM'!G30+MAY!G30</f>
        <v>0</v>
      </c>
      <c r="H30" s="5">
        <f>'APRIL-SUM'!H30+MAY!H30</f>
        <v>0</v>
      </c>
      <c r="I30" s="5">
        <f>'APRIL-SUM'!I30+MAY!I30</f>
        <v>0</v>
      </c>
      <c r="J30" s="5">
        <f>'APRIL-SUM'!J30+MAY!J30</f>
        <v>0</v>
      </c>
      <c r="K30" s="5">
        <f>'APRIL-SUM'!K30+MAY!K30</f>
        <v>0</v>
      </c>
      <c r="L30" s="5">
        <f>'APRIL-SUM'!L30+MAY!L30</f>
        <v>0</v>
      </c>
      <c r="M30" s="10">
        <f t="shared" si="1"/>
        <v>0</v>
      </c>
      <c r="N30" s="11">
        <f t="shared" si="0"/>
        <v>0</v>
      </c>
    </row>
    <row r="31" spans="1:14" ht="57" x14ac:dyDescent="0.3">
      <c r="A31" s="25">
        <v>465</v>
      </c>
      <c r="B31" s="16" t="s">
        <v>44</v>
      </c>
      <c r="C31" s="5">
        <f>'APRIL-SUM'!C31+MAY!C31</f>
        <v>0</v>
      </c>
      <c r="D31" s="5">
        <f>'APRIL-SUM'!D31+MAY!D31</f>
        <v>0</v>
      </c>
      <c r="E31" s="5">
        <f>'APRIL-SUM'!E31+MAY!E31</f>
        <v>0</v>
      </c>
      <c r="F31" s="5">
        <f>'APRIL-SUM'!F31+MAY!F31</f>
        <v>0</v>
      </c>
      <c r="G31" s="5">
        <f>'APRIL-SUM'!G31+MAY!G31</f>
        <v>0</v>
      </c>
      <c r="H31" s="5">
        <f>'APRIL-SUM'!H31+MAY!H31</f>
        <v>0</v>
      </c>
      <c r="I31" s="5">
        <f>'APRIL-SUM'!I31+MAY!I31</f>
        <v>0</v>
      </c>
      <c r="J31" s="5">
        <f>'APRIL-SUM'!J31+MAY!J31</f>
        <v>0</v>
      </c>
      <c r="K31" s="5">
        <f>'APRIL-SUM'!K31+MAY!K31</f>
        <v>0</v>
      </c>
      <c r="L31" s="5">
        <f>'APRIL-SUM'!L31+MAY!L31</f>
        <v>0</v>
      </c>
      <c r="M31" s="10">
        <f t="shared" si="1"/>
        <v>0</v>
      </c>
      <c r="N31" s="11">
        <f t="shared" si="0"/>
        <v>0</v>
      </c>
    </row>
    <row r="32" spans="1:14" ht="33.75" customHeight="1" x14ac:dyDescent="0.3">
      <c r="A32" s="25">
        <v>480</v>
      </c>
      <c r="B32" s="16" t="s">
        <v>10</v>
      </c>
      <c r="C32" s="5">
        <f>'APRIL-SUM'!C32+MAY!C32</f>
        <v>0</v>
      </c>
      <c r="D32" s="5">
        <f>'APRIL-SUM'!D32+MAY!D32</f>
        <v>46278</v>
      </c>
      <c r="E32" s="5">
        <f>'APRIL-SUM'!E32+MAY!E32</f>
        <v>0</v>
      </c>
      <c r="F32" s="5">
        <f>'APRIL-SUM'!F32+MAY!F32</f>
        <v>76359</v>
      </c>
      <c r="G32" s="5">
        <f>'APRIL-SUM'!G32+MAY!G32</f>
        <v>0</v>
      </c>
      <c r="H32" s="5">
        <f>'APRIL-SUM'!H32+MAY!H32</f>
        <v>0</v>
      </c>
      <c r="I32" s="5">
        <f>'APRIL-SUM'!I32+MAY!I32</f>
        <v>0</v>
      </c>
      <c r="J32" s="5">
        <f>'APRIL-SUM'!J32+MAY!J32</f>
        <v>0</v>
      </c>
      <c r="K32" s="5">
        <f>'APRIL-SUM'!K32+MAY!K32</f>
        <v>0</v>
      </c>
      <c r="L32" s="5">
        <f>'APRIL-SUM'!L32+MAY!L32</f>
        <v>0</v>
      </c>
      <c r="M32" s="10">
        <f t="shared" si="1"/>
        <v>122637</v>
      </c>
      <c r="N32" s="11">
        <f t="shared" si="0"/>
        <v>2.5544402250991149E-4</v>
      </c>
    </row>
    <row r="33" spans="1:17" ht="19" x14ac:dyDescent="0.3">
      <c r="A33" s="25">
        <v>485</v>
      </c>
      <c r="B33" s="16" t="s">
        <v>9</v>
      </c>
      <c r="C33" s="5">
        <f>'APRIL-SUM'!C33+MAY!C33</f>
        <v>0</v>
      </c>
      <c r="D33" s="5">
        <f>'APRIL-SUM'!D33+MAY!D33</f>
        <v>9332600</v>
      </c>
      <c r="E33" s="5">
        <f>'APRIL-SUM'!E33+MAY!E33</f>
        <v>0</v>
      </c>
      <c r="F33" s="5">
        <f>'APRIL-SUM'!F33+MAY!F33</f>
        <v>13912175</v>
      </c>
      <c r="G33" s="5">
        <f>'APRIL-SUM'!G33+MAY!G33</f>
        <v>0</v>
      </c>
      <c r="H33" s="5">
        <f>'APRIL-SUM'!H33+MAY!H33</f>
        <v>0</v>
      </c>
      <c r="I33" s="5">
        <f>'APRIL-SUM'!I33+MAY!I33</f>
        <v>3106569</v>
      </c>
      <c r="J33" s="5">
        <f>'APRIL-SUM'!J33+MAY!J33</f>
        <v>0</v>
      </c>
      <c r="K33" s="5">
        <f>'APRIL-SUM'!K33+MAY!K33</f>
        <v>0</v>
      </c>
      <c r="L33" s="5">
        <f>'APRIL-SUM'!L33+MAY!L33</f>
        <v>0</v>
      </c>
      <c r="M33" s="10">
        <f t="shared" si="1"/>
        <v>26351344</v>
      </c>
      <c r="N33" s="11">
        <f t="shared" si="0"/>
        <v>5.4887948252993965E-2</v>
      </c>
    </row>
    <row r="34" spans="1:17" ht="52.5" customHeight="1" x14ac:dyDescent="0.3">
      <c r="A34" s="25">
        <v>495</v>
      </c>
      <c r="B34" s="16" t="s">
        <v>8</v>
      </c>
      <c r="C34" s="5">
        <f>'APRIL-SUM'!C34+MAY!C34</f>
        <v>0</v>
      </c>
      <c r="D34" s="5">
        <f>'APRIL-SUM'!D34+MAY!D34</f>
        <v>265297</v>
      </c>
      <c r="E34" s="5">
        <f>'APRIL-SUM'!E34+MAY!E34</f>
        <v>0</v>
      </c>
      <c r="F34" s="5">
        <f>'APRIL-SUM'!F34+MAY!F34</f>
        <v>410076</v>
      </c>
      <c r="G34" s="5">
        <f>'APRIL-SUM'!G34+MAY!G34</f>
        <v>0</v>
      </c>
      <c r="H34" s="5">
        <f>'APRIL-SUM'!H34+MAY!H34</f>
        <v>0</v>
      </c>
      <c r="I34" s="5">
        <f>'APRIL-SUM'!I34+MAY!I34</f>
        <v>0</v>
      </c>
      <c r="J34" s="5">
        <f>'APRIL-SUM'!J34+MAY!J34</f>
        <v>0</v>
      </c>
      <c r="K34" s="5">
        <f>'APRIL-SUM'!K34+MAY!K34</f>
        <v>0</v>
      </c>
      <c r="L34" s="5">
        <f>'APRIL-SUM'!L34+MAY!L34</f>
        <v>0</v>
      </c>
      <c r="M34" s="10">
        <f t="shared" si="1"/>
        <v>675373</v>
      </c>
      <c r="N34" s="11">
        <f t="shared" si="0"/>
        <v>1.4067532295684536E-3</v>
      </c>
    </row>
    <row r="35" spans="1:17" ht="76" x14ac:dyDescent="0.3">
      <c r="A35" s="25">
        <v>496</v>
      </c>
      <c r="B35" s="16" t="s">
        <v>48</v>
      </c>
      <c r="C35" s="5">
        <f>'APRIL-SUM'!C35+MAY!C35</f>
        <v>0</v>
      </c>
      <c r="D35" s="5">
        <f>'APRIL-SUM'!D35+MAY!D35</f>
        <v>0</v>
      </c>
      <c r="E35" s="5">
        <f>'APRIL-SUM'!E35+MAY!E35</f>
        <v>0</v>
      </c>
      <c r="F35" s="5">
        <f>'APRIL-SUM'!F35+MAY!F35</f>
        <v>0</v>
      </c>
      <c r="G35" s="5">
        <f>'APRIL-SUM'!G35+MAY!G35</f>
        <v>0</v>
      </c>
      <c r="H35" s="5">
        <f>'APRIL-SUM'!H35+MAY!H35</f>
        <v>0</v>
      </c>
      <c r="I35" s="5">
        <f>'APRIL-SUM'!I35+MAY!I35</f>
        <v>0</v>
      </c>
      <c r="J35" s="5">
        <f>'APRIL-SUM'!J35+MAY!J35</f>
        <v>0</v>
      </c>
      <c r="K35" s="5">
        <f>'APRIL-SUM'!K35+MAY!K35</f>
        <v>0</v>
      </c>
      <c r="L35" s="5">
        <f>'APRIL-SUM'!L35+MAY!L35</f>
        <v>0</v>
      </c>
      <c r="M35" s="10">
        <f t="shared" si="1"/>
        <v>0</v>
      </c>
      <c r="N35" s="11">
        <f t="shared" si="0"/>
        <v>0</v>
      </c>
    </row>
    <row r="36" spans="1:17" ht="38" x14ac:dyDescent="0.3">
      <c r="A36" s="25">
        <v>498</v>
      </c>
      <c r="B36" s="16" t="s">
        <v>45</v>
      </c>
      <c r="C36" s="5">
        <f>'APRIL-SUM'!C36+MAY!C36</f>
        <v>0</v>
      </c>
      <c r="D36" s="5">
        <f>'APRIL-SUM'!D36+MAY!D36</f>
        <v>753261</v>
      </c>
      <c r="E36" s="5">
        <f>'APRIL-SUM'!E36+MAY!E36</f>
        <v>0</v>
      </c>
      <c r="F36" s="5">
        <f>'APRIL-SUM'!F36+MAY!F36</f>
        <v>696207</v>
      </c>
      <c r="G36" s="5">
        <f>'APRIL-SUM'!G36+MAY!G36</f>
        <v>0</v>
      </c>
      <c r="H36" s="5">
        <f>'APRIL-SUM'!H36+MAY!H36</f>
        <v>0</v>
      </c>
      <c r="I36" s="5">
        <f>'APRIL-SUM'!I36+MAY!I36</f>
        <v>0</v>
      </c>
      <c r="J36" s="5">
        <f>'APRIL-SUM'!J36+MAY!J36</f>
        <v>0</v>
      </c>
      <c r="K36" s="5">
        <f>'APRIL-SUM'!K36+MAY!K36</f>
        <v>0</v>
      </c>
      <c r="L36" s="5">
        <f>'APRIL-SUM'!L36+MAY!L36</f>
        <v>0</v>
      </c>
      <c r="M36" s="10">
        <f t="shared" si="1"/>
        <v>1449468</v>
      </c>
      <c r="N36" s="11">
        <f t="shared" si="0"/>
        <v>3.0191372621590253E-3</v>
      </c>
    </row>
    <row r="37" spans="1:17" ht="57" x14ac:dyDescent="0.3">
      <c r="A37" s="27" t="s">
        <v>7</v>
      </c>
      <c r="B37" s="19" t="s">
        <v>6</v>
      </c>
      <c r="C37" s="5">
        <f>'APRIL-SUM'!C37+MAY!C37</f>
        <v>0</v>
      </c>
      <c r="D37" s="5">
        <f>'APRIL-SUM'!D37+MAY!D37</f>
        <v>3118660</v>
      </c>
      <c r="E37" s="5">
        <f>'APRIL-SUM'!E37+MAY!E37</f>
        <v>0</v>
      </c>
      <c r="F37" s="5">
        <f>'APRIL-SUM'!F37+MAY!F37</f>
        <v>0</v>
      </c>
      <c r="G37" s="5">
        <f>'APRIL-SUM'!G37+MAY!G37</f>
        <v>0</v>
      </c>
      <c r="H37" s="5">
        <f>'APRIL-SUM'!H37+MAY!H37</f>
        <v>0</v>
      </c>
      <c r="I37" s="5">
        <f>'APRIL-SUM'!I37+MAY!I37</f>
        <v>0</v>
      </c>
      <c r="J37" s="5">
        <f>'APRIL-SUM'!J37+MAY!J37</f>
        <v>350142</v>
      </c>
      <c r="K37" s="5">
        <f>'APRIL-SUM'!K37+MAY!K37</f>
        <v>68406</v>
      </c>
      <c r="L37" s="5">
        <f>'APRIL-SUM'!L37+MAY!L37</f>
        <v>0</v>
      </c>
      <c r="M37" s="30">
        <f>SUM(C37:L37)</f>
        <v>3537208</v>
      </c>
      <c r="N37" s="11">
        <f t="shared" si="0"/>
        <v>7.3677490477933975E-3</v>
      </c>
      <c r="P37" s="3"/>
    </row>
    <row r="38" spans="1:17" ht="19" x14ac:dyDescent="0.3">
      <c r="A38" s="28"/>
      <c r="B38" s="16" t="s">
        <v>50</v>
      </c>
      <c r="C38" s="5">
        <f>'APRIL-SUM'!C38+MAY!C38</f>
        <v>0</v>
      </c>
      <c r="D38" s="5">
        <f>'APRIL-SUM'!D38+MAY!D38</f>
        <v>0</v>
      </c>
      <c r="E38" s="5">
        <f>'APRIL-SUM'!E38+MAY!E38</f>
        <v>0</v>
      </c>
      <c r="F38" s="5">
        <f>'APRIL-SUM'!F38+MAY!F38</f>
        <v>0</v>
      </c>
      <c r="G38" s="5">
        <f>'APRIL-SUM'!G38+MAY!G38</f>
        <v>0</v>
      </c>
      <c r="H38" s="5">
        <f>'APRIL-SUM'!H38+MAY!H38</f>
        <v>0</v>
      </c>
      <c r="I38" s="5">
        <f>'APRIL-SUM'!I38+MAY!I38</f>
        <v>0</v>
      </c>
      <c r="J38" s="5">
        <f>'APRIL-SUM'!J38+MAY!J38</f>
        <v>17731109</v>
      </c>
      <c r="K38" s="5">
        <f>'APRIL-SUM'!K38+MAY!K38</f>
        <v>3514656</v>
      </c>
      <c r="L38" s="5">
        <f>'APRIL-SUM'!L38+MAY!L38</f>
        <v>0</v>
      </c>
      <c r="M38" s="47">
        <f>SUM(C38:L38)</f>
        <v>21245765</v>
      </c>
      <c r="N38" s="11">
        <f t="shared" si="0"/>
        <v>4.4253395573116507E-2</v>
      </c>
      <c r="P38" s="3"/>
    </row>
    <row r="39" spans="1:17" ht="25.5" customHeight="1" thickBot="1" x14ac:dyDescent="0.35">
      <c r="A39" s="28"/>
      <c r="B39" s="19" t="s">
        <v>5</v>
      </c>
      <c r="C39" s="5">
        <f>'APRIL-SUM'!C39+MAY!C39</f>
        <v>0</v>
      </c>
      <c r="D39" s="5">
        <f>'APRIL-SUM'!D39+MAY!D39</f>
        <v>0</v>
      </c>
      <c r="E39" s="5">
        <f>'APRIL-SUM'!E39+MAY!E39</f>
        <v>0</v>
      </c>
      <c r="F39" s="5">
        <f>'APRIL-SUM'!F39+MAY!F39</f>
        <v>0</v>
      </c>
      <c r="G39" s="5">
        <f>'APRIL-SUM'!G39+MAY!G39</f>
        <v>0</v>
      </c>
      <c r="H39" s="5">
        <f>'APRIL-SUM'!H39+MAY!H39</f>
        <v>0</v>
      </c>
      <c r="I39" s="5">
        <f>'APRIL-SUM'!I39+MAY!I39</f>
        <v>0</v>
      </c>
      <c r="J39" s="5">
        <f>'APRIL-SUM'!J39+MAY!J39</f>
        <v>0</v>
      </c>
      <c r="K39" s="5">
        <f>'APRIL-SUM'!K39+MAY!K39</f>
        <v>0</v>
      </c>
      <c r="L39" s="5">
        <f>'APRIL-SUM'!L39+MAY!L39</f>
        <v>0</v>
      </c>
      <c r="M39" s="58">
        <f>SUM(C39:L39)</f>
        <v>0</v>
      </c>
      <c r="N39" s="60">
        <f t="shared" si="0"/>
        <v>0</v>
      </c>
      <c r="P39" s="2"/>
      <c r="Q39" s="3"/>
    </row>
    <row r="40" spans="1:17" s="31" customFormat="1" ht="21" thickTop="1" thickBot="1" x14ac:dyDescent="0.35">
      <c r="A40" s="114" t="s">
        <v>4</v>
      </c>
      <c r="B40" s="115"/>
      <c r="C40" s="41">
        <f>SUM(C4:C39)</f>
        <v>4772187</v>
      </c>
      <c r="D40" s="41">
        <f>SUM(D4:D39)</f>
        <v>176284377</v>
      </c>
      <c r="E40" s="41">
        <f t="shared" ref="E40:M40" si="2">SUM(E4:E39)</f>
        <v>7877354</v>
      </c>
      <c r="F40" s="41">
        <f t="shared" si="2"/>
        <v>220556818</v>
      </c>
      <c r="G40" s="41">
        <f>SUM(G4:G39)</f>
        <v>16731371</v>
      </c>
      <c r="H40" s="41">
        <f t="shared" si="2"/>
        <v>7.98</v>
      </c>
      <c r="I40" s="41">
        <f t="shared" si="2"/>
        <v>19068569</v>
      </c>
      <c r="J40" s="41">
        <f t="shared" si="2"/>
        <v>28942958</v>
      </c>
      <c r="K40" s="41">
        <f t="shared" si="2"/>
        <v>5759800</v>
      </c>
      <c r="L40" s="41">
        <f t="shared" si="2"/>
        <v>100000</v>
      </c>
      <c r="M40" s="41">
        <f t="shared" si="2"/>
        <v>480093441.98000002</v>
      </c>
      <c r="N40" s="51">
        <f t="shared" si="0"/>
        <v>1</v>
      </c>
      <c r="O40" s="62"/>
    </row>
    <row r="41" spans="1:17" ht="6" customHeight="1" thickBot="1" x14ac:dyDescent="0.3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22"/>
      <c r="P41" s="3"/>
    </row>
    <row r="42" spans="1:17" ht="22.5" customHeight="1" thickTop="1" thickBot="1" x14ac:dyDescent="0.35">
      <c r="A42" s="116" t="s">
        <v>3</v>
      </c>
      <c r="B42" s="117"/>
      <c r="C42" s="38">
        <f>'APRIL-SUM'!C42+MAY!C42</f>
        <v>121293534.0252849</v>
      </c>
      <c r="D42" s="38">
        <f>'APRIL-SUM'!D42+MAY!D42</f>
        <v>332164796.38538659</v>
      </c>
      <c r="E42" s="38">
        <f>'APRIL-SUM'!E42+MAY!E42</f>
        <v>183514146.96688193</v>
      </c>
      <c r="F42" s="38">
        <f>'APRIL-SUM'!F42+MAY!F42</f>
        <v>211753724.13530624</v>
      </c>
      <c r="G42" s="38">
        <f>'APRIL-SUM'!G42+MAY!G42</f>
        <v>63948601.734047323</v>
      </c>
      <c r="H42" s="38">
        <f>'APRIL-SUM'!H42+MAY!H42</f>
        <v>7550245.7621605424</v>
      </c>
      <c r="I42" s="38">
        <f>'APRIL-SUM'!I42+MAY!I42</f>
        <v>84197288.768510342</v>
      </c>
      <c r="J42" s="38">
        <f>'APRIL-SUM'!J42+MAY!J42</f>
        <v>0</v>
      </c>
      <c r="K42" s="38">
        <f>'APRIL-SUM'!K42+MAY!K42</f>
        <v>0</v>
      </c>
      <c r="L42" s="38">
        <f>'APRIL-SUM'!L42+MAY!L42</f>
        <v>9402698.7671065442</v>
      </c>
      <c r="M42" s="38">
        <f>'APRIL-SUM'!M42+MAY!M42</f>
        <v>1746523413.0906436</v>
      </c>
      <c r="N42" s="37"/>
    </row>
    <row r="43" spans="1:17" s="31" customFormat="1" ht="21" thickTop="1" thickBot="1" x14ac:dyDescent="0.35">
      <c r="A43" s="118" t="s">
        <v>2</v>
      </c>
      <c r="B43" s="119"/>
      <c r="C43" s="43">
        <f>C40/C42</f>
        <v>3.9344117049184071E-2</v>
      </c>
      <c r="D43" s="43">
        <f t="shared" ref="D43:L43" si="3">D40/D42</f>
        <v>0.53071360637347642</v>
      </c>
      <c r="E43" s="43">
        <f t="shared" si="3"/>
        <v>4.2925050358224401E-2</v>
      </c>
      <c r="F43" s="43">
        <f>F40/F42</f>
        <v>1.0415723213399957</v>
      </c>
      <c r="G43" s="43">
        <f t="shared" si="3"/>
        <v>0.26163779263827019</v>
      </c>
      <c r="H43" s="43">
        <f t="shared" si="3"/>
        <v>1.0569192383105264E-6</v>
      </c>
      <c r="I43" s="43">
        <f t="shared" si="3"/>
        <v>0.22647485778819537</v>
      </c>
      <c r="J43" s="43" t="e">
        <f t="shared" si="3"/>
        <v>#DIV/0!</v>
      </c>
      <c r="K43" s="43" t="e">
        <f t="shared" si="3"/>
        <v>#DIV/0!</v>
      </c>
      <c r="L43" s="43">
        <f t="shared" si="3"/>
        <v>1.0635244462986514E-2</v>
      </c>
      <c r="M43" s="43">
        <f>M40/M42</f>
        <v>0.27488520244365222</v>
      </c>
      <c r="N43" s="44"/>
    </row>
    <row r="44" spans="1:17" x14ac:dyDescent="0.2">
      <c r="M44" s="2"/>
    </row>
    <row r="45" spans="1:17" x14ac:dyDescent="0.2">
      <c r="D45" s="2"/>
      <c r="M45" s="2"/>
    </row>
    <row r="46" spans="1:17" x14ac:dyDescent="0.2">
      <c r="D46" s="3"/>
      <c r="M46" s="3"/>
    </row>
    <row r="47" spans="1:17" x14ac:dyDescent="0.2">
      <c r="M47" s="2"/>
    </row>
    <row r="50" spans="13:13" x14ac:dyDescent="0.2">
      <c r="M50" s="3"/>
    </row>
  </sheetData>
  <mergeCells count="9">
    <mergeCell ref="A40:B40"/>
    <mergeCell ref="A42:B42"/>
    <mergeCell ref="A43:B43"/>
    <mergeCell ref="A1:N1"/>
    <mergeCell ref="A2:A3"/>
    <mergeCell ref="B2:B3"/>
    <mergeCell ref="C2:L2"/>
    <mergeCell ref="M2:M3"/>
    <mergeCell ref="N2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JAN</vt:lpstr>
      <vt:lpstr>FEB</vt:lpstr>
      <vt:lpstr>JAN-FEB SUM (2)</vt:lpstr>
      <vt:lpstr>MARCH</vt:lpstr>
      <vt:lpstr>1ST QUARTER</vt:lpstr>
      <vt:lpstr>APRIL</vt:lpstr>
      <vt:lpstr>APRIL-SUM</vt:lpstr>
      <vt:lpstr>MAY</vt:lpstr>
      <vt:lpstr>MAY-SUM</vt:lpstr>
      <vt:lpstr>MAY (2)</vt:lpstr>
      <vt:lpstr>MAY-SUM (2)</vt:lpstr>
      <vt:lpstr>june</vt:lpstr>
      <vt:lpstr>2nd QUARTER</vt:lpstr>
      <vt:lpstr>june-SUM</vt:lpstr>
      <vt:lpstr>JULY</vt:lpstr>
      <vt:lpstr>JULY-SUM</vt:lpstr>
      <vt:lpstr>AUG</vt:lpstr>
      <vt:lpstr>AUG-SUM</vt:lpstr>
      <vt:lpstr>SEPT</vt:lpstr>
      <vt:lpstr>3RD QUARTER</vt:lpstr>
      <vt:lpstr>SEPT-SUM</vt:lpstr>
      <vt:lpstr>OCT</vt:lpstr>
      <vt:lpstr>OCT-SUM</vt:lpstr>
      <vt:lpstr>NOV</vt:lpstr>
      <vt:lpstr>NOV-SUM</vt:lpstr>
      <vt:lpstr>DEC</vt:lpstr>
      <vt:lpstr>4TH QUARTER</vt:lpstr>
      <vt:lpstr>DEC-SUM</vt:lpstr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</dc:creator>
  <cp:lastModifiedBy>Microsoft Office User</cp:lastModifiedBy>
  <cp:lastPrinted>2018-07-10T11:45:49Z</cp:lastPrinted>
  <dcterms:created xsi:type="dcterms:W3CDTF">2013-02-06T17:02:31Z</dcterms:created>
  <dcterms:modified xsi:type="dcterms:W3CDTF">2019-10-01T14:46:16Z</dcterms:modified>
</cp:coreProperties>
</file>